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xr:revisionPtr revIDLastSave="0" documentId="13_ncr:1_{30A53314-5FE1-4186-B750-CFB3761EE19C}" xr6:coauthVersionLast="47" xr6:coauthVersionMax="47" xr10:uidLastSave="{00000000-0000-0000-0000-000000000000}"/>
  <bookViews>
    <workbookView xWindow="1837" yWindow="1837" windowWidth="21600" windowHeight="11333" activeTab="1" xr2:uid="{00000000-000D-0000-FFFF-FFFF00000000}"/>
  </bookViews>
  <sheets>
    <sheet name="Monthly steps" sheetId="1" r:id="rId1"/>
    <sheet name="Invoice" sheetId="2" r:id="rId2"/>
    <sheet name="Periods" sheetId="3" r:id="rId3"/>
    <sheet name="Labor by position" sheetId="4" r:id="rId4"/>
    <sheet name="Expenses" sheetId="5" r:id="rId5"/>
    <sheet name="PriorMonths" sheetId="6" r:id="rId6"/>
    <sheet name="GL" sheetId="7" r:id="rId7"/>
    <sheet name="Hour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6" l="1"/>
  <c r="I15" i="6"/>
  <c r="H15" i="6"/>
  <c r="G15" i="6"/>
  <c r="F15" i="6"/>
  <c r="E15" i="6"/>
  <c r="D15" i="6"/>
  <c r="C15" i="6"/>
  <c r="B15" i="6"/>
  <c r="D14" i="5"/>
  <c r="C14" i="5"/>
  <c r="E14" i="5" s="1"/>
  <c r="C22" i="5" s="1"/>
  <c r="D24" i="2" s="1"/>
  <c r="D13" i="5"/>
  <c r="C13" i="5"/>
  <c r="E13" i="5" s="1"/>
  <c r="D12" i="5"/>
  <c r="C12" i="5"/>
  <c r="E12" i="5" s="1"/>
  <c r="D11" i="5"/>
  <c r="C11" i="5"/>
  <c r="E11" i="5" s="1"/>
  <c r="C20" i="5" s="1"/>
  <c r="D22" i="2" s="1"/>
  <c r="K12" i="6" s="1"/>
  <c r="L12" i="6" s="1"/>
  <c r="D10" i="5"/>
  <c r="C10" i="5"/>
  <c r="E10" i="5" s="1"/>
  <c r="C19" i="5" s="1"/>
  <c r="D21" i="2" s="1"/>
  <c r="K11" i="6" s="1"/>
  <c r="L11" i="6" s="1"/>
  <c r="D9" i="5"/>
  <c r="C9" i="5"/>
  <c r="D8" i="5"/>
  <c r="C8" i="5"/>
  <c r="E8" i="5" s="1"/>
  <c r="D7" i="5"/>
  <c r="C7" i="5"/>
  <c r="D6" i="5"/>
  <c r="C6" i="5"/>
  <c r="D5" i="5"/>
  <c r="C5" i="5"/>
  <c r="E5" i="5" s="1"/>
  <c r="F9" i="4"/>
  <c r="D18" i="2" s="1"/>
  <c r="K8" i="6" s="1"/>
  <c r="L8" i="6" s="1"/>
  <c r="E9" i="4"/>
  <c r="D9" i="4"/>
  <c r="C9" i="4"/>
  <c r="B9" i="4"/>
  <c r="F8" i="4"/>
  <c r="D17" i="2" s="1"/>
  <c r="K7" i="6" s="1"/>
  <c r="L7" i="6" s="1"/>
  <c r="E8" i="4"/>
  <c r="D8" i="4"/>
  <c r="C8" i="4"/>
  <c r="B8" i="4"/>
  <c r="F7" i="4"/>
  <c r="D16" i="2" s="1"/>
  <c r="K6" i="6" s="1"/>
  <c r="L6" i="6" s="1"/>
  <c r="E7" i="4"/>
  <c r="D7" i="4"/>
  <c r="C7" i="4"/>
  <c r="B7" i="4"/>
  <c r="F6" i="4"/>
  <c r="D15" i="2" s="1"/>
  <c r="E6" i="4"/>
  <c r="D6" i="4"/>
  <c r="C6" i="4"/>
  <c r="B6" i="4"/>
  <c r="F5" i="4"/>
  <c r="F10" i="4" s="1"/>
  <c r="E5" i="4"/>
  <c r="D5" i="4"/>
  <c r="C5" i="4"/>
  <c r="C10" i="4" s="1"/>
  <c r="B5" i="4"/>
  <c r="B10" i="4" s="1"/>
  <c r="N3" i="3"/>
  <c r="E4" i="2" s="1"/>
  <c r="M3" i="3"/>
  <c r="E7" i="2" s="1"/>
  <c r="L3" i="3"/>
  <c r="E6" i="2" s="1"/>
  <c r="K3" i="3"/>
  <c r="E5" i="2" s="1"/>
  <c r="C24" i="2"/>
  <c r="B24" i="2"/>
  <c r="C23" i="2"/>
  <c r="B23" i="2"/>
  <c r="C22" i="2"/>
  <c r="E22" i="2" s="1"/>
  <c r="B22" i="2"/>
  <c r="F22" i="2" s="1"/>
  <c r="C21" i="2"/>
  <c r="B21" i="2"/>
  <c r="C20" i="2"/>
  <c r="B20" i="2"/>
  <c r="C19" i="2"/>
  <c r="B19" i="2"/>
  <c r="C18" i="2"/>
  <c r="B18" i="2"/>
  <c r="C17" i="2"/>
  <c r="E17" i="2" s="1"/>
  <c r="B17" i="2"/>
  <c r="C16" i="2"/>
  <c r="B16" i="2"/>
  <c r="C15" i="2"/>
  <c r="B15" i="2"/>
  <c r="C14" i="2"/>
  <c r="B14" i="2"/>
  <c r="E7" i="5" l="1"/>
  <c r="C17" i="5"/>
  <c r="D19" i="2" s="1"/>
  <c r="K9" i="6" s="1"/>
  <c r="L9" i="6" s="1"/>
  <c r="M9" i="6" s="1"/>
  <c r="B25" i="2"/>
  <c r="D14" i="2"/>
  <c r="K4" i="6" s="1"/>
  <c r="D10" i="4"/>
  <c r="E6" i="5"/>
  <c r="C21" i="5" s="1"/>
  <c r="D23" i="2" s="1"/>
  <c r="E10" i="4"/>
  <c r="E14" i="2"/>
  <c r="E9" i="5"/>
  <c r="C18" i="5" s="1"/>
  <c r="D20" i="2" s="1"/>
  <c r="E16" i="2"/>
  <c r="F14" i="2"/>
  <c r="K5" i="6"/>
  <c r="L5" i="6" s="1"/>
  <c r="E15" i="2"/>
  <c r="F15" i="2" s="1"/>
  <c r="N11" i="6"/>
  <c r="M11" i="6"/>
  <c r="L4" i="6"/>
  <c r="E19" i="2"/>
  <c r="F19" i="2" s="1"/>
  <c r="N8" i="6"/>
  <c r="M8" i="6"/>
  <c r="N12" i="6"/>
  <c r="M12" i="6"/>
  <c r="N6" i="6"/>
  <c r="M6" i="6"/>
  <c r="F17" i="2"/>
  <c r="E18" i="2"/>
  <c r="F18" i="2" s="1"/>
  <c r="K14" i="6"/>
  <c r="L14" i="6" s="1"/>
  <c r="E24" i="2"/>
  <c r="F24" i="2" s="1"/>
  <c r="N7" i="6"/>
  <c r="M7" i="6"/>
  <c r="E21" i="2"/>
  <c r="F21" i="2" s="1"/>
  <c r="A2" i="5"/>
  <c r="A10" i="2"/>
  <c r="A2" i="4"/>
  <c r="C25" i="2"/>
  <c r="F16" i="2"/>
  <c r="K10" i="6" l="1"/>
  <c r="L10" i="6" s="1"/>
  <c r="D25" i="2"/>
  <c r="E27" i="2" s="1"/>
  <c r="E20" i="2"/>
  <c r="F20" i="2" s="1"/>
  <c r="K13" i="6"/>
  <c r="L13" i="6" s="1"/>
  <c r="E23" i="2"/>
  <c r="F23" i="2" s="1"/>
  <c r="N9" i="6"/>
  <c r="K15" i="6"/>
  <c r="F25" i="2"/>
  <c r="N14" i="6"/>
  <c r="M14" i="6"/>
  <c r="L15" i="6"/>
  <c r="N4" i="6"/>
  <c r="M4" i="6"/>
  <c r="N5" i="6"/>
  <c r="M5" i="6"/>
  <c r="E25" i="2"/>
  <c r="M13" i="6" l="1"/>
  <c r="N13" i="6"/>
  <c r="N10" i="6"/>
  <c r="M10" i="6"/>
  <c r="M15" i="6"/>
</calcChain>
</file>

<file path=xl/sharedStrings.xml><?xml version="1.0" encoding="utf-8"?>
<sst xmlns="http://schemas.openxmlformats.org/spreadsheetml/2006/main" count="403" uniqueCount="195">
  <si>
    <t>How this manual design is run: for each program, every month</t>
  </si>
  <si>
    <t>DEMO - SYNTHETIC DATA. A reconstruction of a manual invoice book; every name and amount is fictional.</t>
  </si>
  <si>
    <t>Copy last month's workbook, rename it for the new month</t>
  </si>
  <si>
    <t>Run the GL report filtered to this program and this month; export it</t>
  </si>
  <si>
    <t>Paste the export into the GL tab as values</t>
  </si>
  <si>
    <t>Fill the account name down beside every transaction by hand</t>
  </si>
  <si>
    <t>Find and delete accrual and reversal rows by hand</t>
  </si>
  <si>
    <t>Run the hours report for this program; paste it into the Hours tab</t>
  </si>
  <si>
    <t>Check the SUMIFS ranges on Expenses and Labor by position still cover the paste</t>
  </si>
  <si>
    <t>Type the new month into Periods!J3; check the request number and period</t>
  </si>
  <si>
    <t>Copy last month's 'this period' column into PriorMonths as values</t>
  </si>
  <si>
    <t>Compare the invoice total with the GL: the book has no formula that does it</t>
  </si>
  <si>
    <t>Hide the working tabs, print the invoice pages to PDF</t>
  </si>
  <si>
    <t>Save and file it; repeat for the next program</t>
  </si>
  <si>
    <t>Kestrel Community Partners</t>
  </si>
  <si>
    <t>DEMO - SYNTHETIC DATA: a manual design</t>
  </si>
  <si>
    <t>Fairhaven Community Fund</t>
  </si>
  <si>
    <t>Invoice #</t>
  </si>
  <si>
    <t>Attn: Finance Team</t>
  </si>
  <si>
    <t>Request #</t>
  </si>
  <si>
    <t>15 Orchard Commons</t>
  </si>
  <si>
    <t>Period start</t>
  </si>
  <si>
    <t>Ashmere</t>
  </si>
  <si>
    <t>Period end</t>
  </si>
  <si>
    <t>Invoice date</t>
  </si>
  <si>
    <t>Budget line</t>
  </si>
  <si>
    <t>Annual budget</t>
  </si>
  <si>
    <t>Prior to date</t>
  </si>
  <si>
    <t>This period</t>
  </si>
  <si>
    <t>To date</t>
  </si>
  <si>
    <t>Balance</t>
  </si>
  <si>
    <t>Employment Specialist</t>
  </si>
  <si>
    <t>Housing Navigator</t>
  </si>
  <si>
    <t>Peer Support Specialist</t>
  </si>
  <si>
    <t>Program Coordinator</t>
  </si>
  <si>
    <t>Program Manager</t>
  </si>
  <si>
    <t>Client Assistance</t>
  </si>
  <si>
    <t>Mileage &amp; Travel</t>
  </si>
  <si>
    <t>Staff Training</t>
  </si>
  <si>
    <t>Program Supplies</t>
  </si>
  <si>
    <t>Office, Phone &amp; Software</t>
  </si>
  <si>
    <t>Indirect Costs (10%)</t>
  </si>
  <si>
    <t>Total</t>
  </si>
  <si>
    <t>Amount due</t>
  </si>
  <si>
    <t>Month</t>
  </si>
  <si>
    <t>Jul-25</t>
  </si>
  <si>
    <t>PRG-112 #1</t>
  </si>
  <si>
    <t>Current month (type it)</t>
  </si>
  <si>
    <t>Aug-25</t>
  </si>
  <si>
    <t>PRG-112 #2</t>
  </si>
  <si>
    <t>Mar-26</t>
  </si>
  <si>
    <t>Sep-25</t>
  </si>
  <si>
    <t>PRG-112 #3</t>
  </si>
  <si>
    <t>Oct-25</t>
  </si>
  <si>
    <t>PRG-112 #4</t>
  </si>
  <si>
    <t>Nov-25</t>
  </si>
  <si>
    <t>PRG-112 #5</t>
  </si>
  <si>
    <t>Dec-25</t>
  </si>
  <si>
    <t>PRG-112 #6</t>
  </si>
  <si>
    <t>Jan-26</t>
  </si>
  <si>
    <t>PRG-112 #7</t>
  </si>
  <si>
    <t>Feb-26</t>
  </si>
  <si>
    <t>PRG-112 #8</t>
  </si>
  <si>
    <t>PRG-112 #9</t>
  </si>
  <si>
    <t>Apr-26</t>
  </si>
  <si>
    <t>PRG-112 #10</t>
  </si>
  <si>
    <t>May-26</t>
  </si>
  <si>
    <t>PRG-112 #11</t>
  </si>
  <si>
    <t>Jun-26</t>
  </si>
  <si>
    <t>PRG-112 #12</t>
  </si>
  <si>
    <t>Labor by position (from the Hours paste)</t>
  </si>
  <si>
    <t>Position</t>
  </si>
  <si>
    <t>Regular hours</t>
  </si>
  <si>
    <t>OT hours</t>
  </si>
  <si>
    <t>Salary</t>
  </si>
  <si>
    <t>Benefits</t>
  </si>
  <si>
    <t>Total cost</t>
  </si>
  <si>
    <t>Non-labor expenses (from the GL paste)</t>
  </si>
  <si>
    <t>Account</t>
  </si>
  <si>
    <t>Account name</t>
  </si>
  <si>
    <t>Debit</t>
  </si>
  <si>
    <t>Credit</t>
  </si>
  <si>
    <t>Net</t>
  </si>
  <si>
    <t>6100</t>
  </si>
  <si>
    <t>Office Supplies</t>
  </si>
  <si>
    <t>6110</t>
  </si>
  <si>
    <t>Telephone &amp; Internet</t>
  </si>
  <si>
    <t>6120</t>
  </si>
  <si>
    <t>Software Subscriptions</t>
  </si>
  <si>
    <t>6200</t>
  </si>
  <si>
    <t>Mileage Reimbursement</t>
  </si>
  <si>
    <t>6210</t>
  </si>
  <si>
    <t>Travel - Other</t>
  </si>
  <si>
    <t>6300</t>
  </si>
  <si>
    <t>6400</t>
  </si>
  <si>
    <t>6500</t>
  </si>
  <si>
    <t>Client Assistance - Food</t>
  </si>
  <si>
    <t>6510</t>
  </si>
  <si>
    <t>Client Assistance - Transit</t>
  </si>
  <si>
    <t>7900</t>
  </si>
  <si>
    <t>Indirect Cost Allocation</t>
  </si>
  <si>
    <t>Invoice line</t>
  </si>
  <si>
    <t>Accounts</t>
  </si>
  <si>
    <t>6500, 6510</t>
  </si>
  <si>
    <t>6200, 6210</t>
  </si>
  <si>
    <t>6100, 6110, 6120</t>
  </si>
  <si>
    <t>Prior months: typed in from earlier invoices; this month linked</t>
  </si>
  <si>
    <t>% used</t>
  </si>
  <si>
    <t>Account (filled by hand)</t>
  </si>
  <si>
    <t>Posted Date</t>
  </si>
  <si>
    <t>Doc Date</t>
  </si>
  <si>
    <t>Doc</t>
  </si>
  <si>
    <t>Memo</t>
  </si>
  <si>
    <t>Program ID</t>
  </si>
  <si>
    <t>Vendor</t>
  </si>
  <si>
    <t>Employee</t>
  </si>
  <si>
    <t>5100</t>
  </si>
  <si>
    <t>3/6/2026</t>
  </si>
  <si>
    <t>PR-20260306</t>
  </si>
  <si>
    <t>Payroll period ending 3/6/2026</t>
  </si>
  <si>
    <t>PRG-112</t>
  </si>
  <si>
    <t>3/20/2026</t>
  </si>
  <si>
    <t>PR-20260320</t>
  </si>
  <si>
    <t>Payroll period ending 3/20/2026</t>
  </si>
  <si>
    <t>5200</t>
  </si>
  <si>
    <t>Payroll taxes &amp; benefits 3/6/2026</t>
  </si>
  <si>
    <t>Payroll taxes &amp; benefits 3/20/2026</t>
  </si>
  <si>
    <t>3/5/2026</t>
  </si>
  <si>
    <t>AP-82977</t>
  </si>
  <si>
    <t>Paperline Office Supply</t>
  </si>
  <si>
    <t>3/14/2026</t>
  </si>
  <si>
    <t>AP-82978</t>
  </si>
  <si>
    <t>Deskwise Supply Co.</t>
  </si>
  <si>
    <t>AP-82974</t>
  </si>
  <si>
    <t>Cityline Telecom</t>
  </si>
  <si>
    <t>3/19/2026</t>
  </si>
  <si>
    <t>EXP-82913</t>
  </si>
  <si>
    <t>Mileage reimbursement</t>
  </si>
  <si>
    <t>Brightwell, Quinn</t>
  </si>
  <si>
    <t>3/24/2026</t>
  </si>
  <si>
    <t>EXP-82925</t>
  </si>
  <si>
    <t>Whitlock, Zuri</t>
  </si>
  <si>
    <t>3/26/2026</t>
  </si>
  <si>
    <t>EXP-82919</t>
  </si>
  <si>
    <t>Everly, Vesna</t>
  </si>
  <si>
    <t>3/29/2026</t>
  </si>
  <si>
    <t>EXP-82916</t>
  </si>
  <si>
    <t>Rutherford, Galen</t>
  </si>
  <si>
    <t>AP-82927</t>
  </si>
  <si>
    <t>Client transport - rideshare</t>
  </si>
  <si>
    <t>Transit Travel Desk</t>
  </si>
  <si>
    <t>3/10/2026</t>
  </si>
  <si>
    <t>AP-82944</t>
  </si>
  <si>
    <t>Brightpath Training Institute</t>
  </si>
  <si>
    <t>3/12/2026</t>
  </si>
  <si>
    <t>AP-82935</t>
  </si>
  <si>
    <t>First Aid Academy</t>
  </si>
  <si>
    <t>3/15/2026</t>
  </si>
  <si>
    <t>AP-82953</t>
  </si>
  <si>
    <t>3/22/2026</t>
  </si>
  <si>
    <t>AP-82115</t>
  </si>
  <si>
    <t>Staff Training - prior month service</t>
  </si>
  <si>
    <t>AP-82960</t>
  </si>
  <si>
    <t>Greenleaf Program Goods</t>
  </si>
  <si>
    <t>3/17/2026</t>
  </si>
  <si>
    <t>AP-82968</t>
  </si>
  <si>
    <t>3/23/2026</t>
  </si>
  <si>
    <t>AP-82964</t>
  </si>
  <si>
    <t>Hearth &amp; Home Supply</t>
  </si>
  <si>
    <t>AP-82899</t>
  </si>
  <si>
    <t>Metro Fare Cards</t>
  </si>
  <si>
    <t>AP-82910</t>
  </si>
  <si>
    <t>3/30/2026</t>
  </si>
  <si>
    <t>AP-82901</t>
  </si>
  <si>
    <t>Lindell Transit Authority</t>
  </si>
  <si>
    <t>3/31/2026</t>
  </si>
  <si>
    <t>ALLOC-2026-03</t>
  </si>
  <si>
    <t>Indirect cost allocation at 10% of direct cost</t>
  </si>
  <si>
    <t>Pay Period End</t>
  </si>
  <si>
    <t>Regular Hours</t>
  </si>
  <si>
    <t>Overtime Hours</t>
  </si>
  <si>
    <t>Pay Rate</t>
  </si>
  <si>
    <t>Benefit Cost</t>
  </si>
  <si>
    <t>Total Cost</t>
  </si>
  <si>
    <t>Abernathy, Zuri</t>
  </si>
  <si>
    <t>Blackwood, Galen</t>
  </si>
  <si>
    <t>Brightwell, Hollis</t>
  </si>
  <si>
    <t>Castellanos, Umar</t>
  </si>
  <si>
    <t>Fairweather, Marlo</t>
  </si>
  <si>
    <t>Gladstone, Remy</t>
  </si>
  <si>
    <t>Hargrove, Jory</t>
  </si>
  <si>
    <t>Jardine, Quinn</t>
  </si>
  <si>
    <t>Kittredge, Blake</t>
  </si>
  <si>
    <t>Stoddard, Delphine</t>
  </si>
  <si>
    <t>Vandermeer, Bexley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</si>
</sst>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mm/dd/yyyy"/>
    <numFmt numFmtId="166" formatCode="#,##0.00;\(#,##0.00\);&quot;-&quot;"/>
    <numFmt numFmtId="167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rgb="FFB42D2D"/>
      <name val="Calibri"/>
    </font>
    <font>
      <b/>
      <sz val="11"/>
      <color rgb="FFFFFFFF"/>
      <name val="Calibri"/>
    </font>
    <font>
      <sz val="11"/>
      <color rgb="FF004BB0"/>
      <name val="Calibri"/>
    </font>
    <font>
      <b/>
      <sz val="11"/>
      <color rgb="FF004BB0"/>
      <name val="Calibri"/>
    </font>
    <font>
      <b/>
      <sz val="11"/>
      <name val="Calibri"/>
    </font>
    <font>
      <b/>
      <sz val="16"/>
      <color rgb="FF1F2E4A"/>
      <name val="Calibri"/>
    </font>
    <font>
      <b/>
      <sz val="8"/>
      <color rgb="FFB42D2D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E4A"/>
      </patternFill>
    </fill>
    <fill>
      <patternFill patternType="solid">
        <fgColor rgb="FFFFF5CC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  <xf numFmtId="14" fontId="0" fillId="0" borderId="0" xfId="0" applyNumberFormat="1"/>
    <xf numFmtId="14" fontId="4" fillId="0" borderId="0" xfId="0" applyNumberFormat="1" applyFont="1"/>
    <xf numFmtId="0" fontId="3" fillId="2" borderId="0" xfId="0" applyFont="1" applyFill="1"/>
    <xf numFmtId="166" fontId="0" fillId="0" borderId="0" xfId="0" applyNumberFormat="1"/>
    <xf numFmtId="0" fontId="6" fillId="0" borderId="0" xfId="0" applyFont="1"/>
    <xf numFmtId="166" fontId="6" fillId="0" borderId="1" xfId="0" applyNumberFormat="1" applyFont="1" applyBorder="1"/>
    <xf numFmtId="0" fontId="9" fillId="0" borderId="0" xfId="0" applyFont="1"/>
    <xf numFmtId="167" fontId="9" fillId="0" borderId="0" xfId="0" applyNumberFormat="1" applyFont="1"/>
    <xf numFmtId="0" fontId="5" fillId="3" borderId="0" xfId="0" applyFont="1" applyFill="1"/>
    <xf numFmtId="166" fontId="4" fillId="0" borderId="0" xfId="0" applyNumberFormat="1" applyFont="1"/>
    <xf numFmtId="9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/>
  </sheetViews>
  <sheetFormatPr defaultRowHeight="14.25" x14ac:dyDescent="0.45"/>
  <cols>
    <col min="1" max="1" width="5" customWidth="1"/>
    <col min="2" max="2" width="80" customWidth="1"/>
  </cols>
  <sheetData>
    <row r="1" spans="1:2" ht="18" x14ac:dyDescent="0.55000000000000004">
      <c r="A1" s="1" t="s">
        <v>0</v>
      </c>
    </row>
    <row r="2" spans="1:2" x14ac:dyDescent="0.45">
      <c r="A2" s="2" t="s">
        <v>1</v>
      </c>
    </row>
    <row r="4" spans="1:2" x14ac:dyDescent="0.45">
      <c r="A4">
        <v>1</v>
      </c>
      <c r="B4" t="s">
        <v>2</v>
      </c>
    </row>
    <row r="5" spans="1:2" x14ac:dyDescent="0.45">
      <c r="A5">
        <v>2</v>
      </c>
      <c r="B5" t="s">
        <v>3</v>
      </c>
    </row>
    <row r="6" spans="1:2" x14ac:dyDescent="0.45">
      <c r="A6">
        <v>3</v>
      </c>
      <c r="B6" t="s">
        <v>4</v>
      </c>
    </row>
    <row r="7" spans="1:2" x14ac:dyDescent="0.45">
      <c r="A7">
        <v>4</v>
      </c>
      <c r="B7" t="s">
        <v>5</v>
      </c>
    </row>
    <row r="8" spans="1:2" x14ac:dyDescent="0.45">
      <c r="A8">
        <v>5</v>
      </c>
      <c r="B8" t="s">
        <v>6</v>
      </c>
    </row>
    <row r="9" spans="1:2" x14ac:dyDescent="0.45">
      <c r="A9">
        <v>6</v>
      </c>
      <c r="B9" t="s">
        <v>7</v>
      </c>
    </row>
    <row r="10" spans="1:2" x14ac:dyDescent="0.45">
      <c r="A10">
        <v>7</v>
      </c>
      <c r="B10" t="s">
        <v>8</v>
      </c>
    </row>
    <row r="11" spans="1:2" x14ac:dyDescent="0.45">
      <c r="A11">
        <v>8</v>
      </c>
      <c r="B11" t="s">
        <v>9</v>
      </c>
    </row>
    <row r="12" spans="1:2" x14ac:dyDescent="0.45">
      <c r="A12">
        <v>9</v>
      </c>
      <c r="B12" t="s">
        <v>10</v>
      </c>
    </row>
    <row r="13" spans="1:2" x14ac:dyDescent="0.45">
      <c r="A13">
        <v>10</v>
      </c>
      <c r="B13" t="s">
        <v>11</v>
      </c>
    </row>
    <row r="14" spans="1:2" x14ac:dyDescent="0.45">
      <c r="A14">
        <v>11</v>
      </c>
      <c r="B14" t="s">
        <v>12</v>
      </c>
    </row>
    <row r="15" spans="1:2" x14ac:dyDescent="0.45">
      <c r="A15">
        <v>12</v>
      </c>
      <c r="B15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tabSelected="1" workbookViewId="0"/>
  </sheetViews>
  <sheetFormatPr defaultRowHeight="14.25" x14ac:dyDescent="0.45"/>
  <cols>
    <col min="1" max="1" width="28" customWidth="1"/>
    <col min="2" max="6" width="15" customWidth="1"/>
  </cols>
  <sheetData>
    <row r="1" spans="1:6" ht="21" x14ac:dyDescent="0.65">
      <c r="A1" s="3" t="s">
        <v>14</v>
      </c>
    </row>
    <row r="2" spans="1:6" x14ac:dyDescent="0.45">
      <c r="A2" s="4" t="s">
        <v>15</v>
      </c>
    </row>
    <row r="4" spans="1:6" x14ac:dyDescent="0.45">
      <c r="A4" s="5" t="s">
        <v>16</v>
      </c>
      <c r="D4" t="s">
        <v>17</v>
      </c>
      <c r="E4" t="str">
        <f>Periods!N3</f>
        <v>PRG-112 #9</v>
      </c>
    </row>
    <row r="5" spans="1:6" x14ac:dyDescent="0.45">
      <c r="A5" s="5" t="s">
        <v>18</v>
      </c>
      <c r="D5" t="s">
        <v>19</v>
      </c>
      <c r="E5">
        <f>Periods!K3</f>
        <v>9</v>
      </c>
    </row>
    <row r="6" spans="1:6" x14ac:dyDescent="0.45">
      <c r="A6" s="5" t="s">
        <v>20</v>
      </c>
      <c r="D6" t="s">
        <v>21</v>
      </c>
      <c r="E6" s="6">
        <f>Periods!L3</f>
        <v>46082</v>
      </c>
    </row>
    <row r="7" spans="1:6" x14ac:dyDescent="0.45">
      <c r="A7" s="5" t="s">
        <v>22</v>
      </c>
      <c r="D7" t="s">
        <v>23</v>
      </c>
      <c r="E7" s="6">
        <f>Periods!M3</f>
        <v>46112</v>
      </c>
    </row>
    <row r="8" spans="1:6" x14ac:dyDescent="0.45">
      <c r="D8" t="s">
        <v>24</v>
      </c>
      <c r="E8" s="7">
        <v>46122</v>
      </c>
    </row>
    <row r="10" spans="1:6" x14ac:dyDescent="0.45">
      <c r="A10" t="str">
        <f>"Reimbursement request for Nettle Tenant Support, "&amp;TEXT(Periods!L3,"m/d/yyyy")&amp;" - "&amp;TEXT(Periods!M3,"m/d/yyyy")</f>
        <v>Reimbursement request for Nettle Tenant Support, 3/1/2026 - 3/31/2026</v>
      </c>
    </row>
    <row r="13" spans="1:6" x14ac:dyDescent="0.45">
      <c r="A13" s="8" t="s">
        <v>25</v>
      </c>
      <c r="B13" s="8" t="s">
        <v>26</v>
      </c>
      <c r="C13" s="8" t="s">
        <v>27</v>
      </c>
      <c r="D13" s="8" t="s">
        <v>28</v>
      </c>
      <c r="E13" s="8" t="s">
        <v>29</v>
      </c>
      <c r="F13" s="8" t="s">
        <v>30</v>
      </c>
    </row>
    <row r="14" spans="1:6" x14ac:dyDescent="0.45">
      <c r="A14" t="s">
        <v>31</v>
      </c>
      <c r="B14" s="9">
        <f>PriorMonths!B4</f>
        <v>314700</v>
      </c>
      <c r="C14" s="9">
        <f>SUM(PriorMonths!C4:J4)</f>
        <v>199525.13</v>
      </c>
      <c r="D14" s="9">
        <f>'Labor by position'!F5</f>
        <v>23937.629999999997</v>
      </c>
      <c r="E14" s="9">
        <f t="shared" ref="E14:E24" si="0">C14+D14</f>
        <v>223462.76</v>
      </c>
      <c r="F14" s="9">
        <f t="shared" ref="F14:F24" si="1">B14-E14</f>
        <v>91237.239999999991</v>
      </c>
    </row>
    <row r="15" spans="1:6" x14ac:dyDescent="0.45">
      <c r="A15" t="s">
        <v>32</v>
      </c>
      <c r="B15" s="9">
        <f>PriorMonths!B5</f>
        <v>303600</v>
      </c>
      <c r="C15" s="9">
        <f>SUM(PriorMonths!C5:J5)</f>
        <v>181910.3</v>
      </c>
      <c r="D15" s="9">
        <f>'Labor by position'!F6</f>
        <v>22756.120000000003</v>
      </c>
      <c r="E15" s="9">
        <f t="shared" si="0"/>
        <v>204666.41999999998</v>
      </c>
      <c r="F15" s="9">
        <f t="shared" si="1"/>
        <v>98933.580000000016</v>
      </c>
    </row>
    <row r="16" spans="1:6" x14ac:dyDescent="0.45">
      <c r="A16" t="s">
        <v>33</v>
      </c>
      <c r="B16" s="9">
        <f>PriorMonths!B6</f>
        <v>119200</v>
      </c>
      <c r="C16" s="9">
        <f>SUM(PriorMonths!C6:J6)</f>
        <v>75983.39</v>
      </c>
      <c r="D16" s="9">
        <f>'Labor by position'!F7</f>
        <v>9036.5</v>
      </c>
      <c r="E16" s="9">
        <f t="shared" si="0"/>
        <v>85019.89</v>
      </c>
      <c r="F16" s="9">
        <f t="shared" si="1"/>
        <v>34180.11</v>
      </c>
    </row>
    <row r="17" spans="1:6" x14ac:dyDescent="0.45">
      <c r="A17" t="s">
        <v>34</v>
      </c>
      <c r="B17" s="9">
        <f>PriorMonths!B7</f>
        <v>322200</v>
      </c>
      <c r="C17" s="9">
        <f>SUM(PriorMonths!C7:J7)</f>
        <v>212055.58000000002</v>
      </c>
      <c r="D17" s="9">
        <f>'Labor by position'!F8</f>
        <v>24775.91</v>
      </c>
      <c r="E17" s="9">
        <f t="shared" si="0"/>
        <v>236831.49000000002</v>
      </c>
      <c r="F17" s="9">
        <f t="shared" si="1"/>
        <v>85368.50999999998</v>
      </c>
    </row>
    <row r="18" spans="1:6" x14ac:dyDescent="0.45">
      <c r="A18" t="s">
        <v>35</v>
      </c>
      <c r="B18" s="9">
        <f>PriorMonths!B8</f>
        <v>69700</v>
      </c>
      <c r="C18" s="9">
        <f>SUM(PriorMonths!C8:J8)</f>
        <v>44132</v>
      </c>
      <c r="D18" s="9">
        <f>'Labor by position'!F9</f>
        <v>5192</v>
      </c>
      <c r="E18" s="9">
        <f t="shared" si="0"/>
        <v>49324</v>
      </c>
      <c r="F18" s="9">
        <f t="shared" si="1"/>
        <v>20376</v>
      </c>
    </row>
    <row r="19" spans="1:6" x14ac:dyDescent="0.45">
      <c r="A19" t="s">
        <v>36</v>
      </c>
      <c r="B19" s="9">
        <f>PriorMonths!B9</f>
        <v>63000</v>
      </c>
      <c r="C19" s="9">
        <f>SUM(PriorMonths!C9:J9)</f>
        <v>47490.92</v>
      </c>
      <c r="D19" s="9">
        <f>Expenses!C17</f>
        <v>0</v>
      </c>
      <c r="E19" s="9">
        <f t="shared" si="0"/>
        <v>47490.92</v>
      </c>
      <c r="F19" s="9">
        <f t="shared" si="1"/>
        <v>15509.080000000002</v>
      </c>
    </row>
    <row r="20" spans="1:6" x14ac:dyDescent="0.45">
      <c r="A20" t="s">
        <v>37</v>
      </c>
      <c r="B20" s="9">
        <f>PriorMonths!B10</f>
        <v>27400</v>
      </c>
      <c r="C20" s="9">
        <f>SUM(PriorMonths!C10:J10)</f>
        <v>19643.340000000004</v>
      </c>
      <c r="D20" s="9">
        <f>Expenses!C18</f>
        <v>1709.75</v>
      </c>
      <c r="E20" s="9">
        <f t="shared" si="0"/>
        <v>21353.090000000004</v>
      </c>
      <c r="F20" s="9">
        <f t="shared" si="1"/>
        <v>6046.9099999999962</v>
      </c>
    </row>
    <row r="21" spans="1:6" x14ac:dyDescent="0.45">
      <c r="A21" t="s">
        <v>38</v>
      </c>
      <c r="B21" s="9">
        <f>PriorMonths!B11</f>
        <v>10700</v>
      </c>
      <c r="C21" s="9">
        <f>SUM(PriorMonths!C11:J11)</f>
        <v>5048.5200000000004</v>
      </c>
      <c r="D21" s="9">
        <f>Expenses!C19</f>
        <v>692.26</v>
      </c>
      <c r="E21" s="9">
        <f t="shared" si="0"/>
        <v>5740.7800000000007</v>
      </c>
      <c r="F21" s="9">
        <f t="shared" si="1"/>
        <v>4959.2199999999993</v>
      </c>
    </row>
    <row r="22" spans="1:6" x14ac:dyDescent="0.45">
      <c r="A22" t="s">
        <v>39</v>
      </c>
      <c r="B22" s="9">
        <f>PriorMonths!B12</f>
        <v>31700</v>
      </c>
      <c r="C22" s="9">
        <f>SUM(PriorMonths!C12:J12)</f>
        <v>20946.39</v>
      </c>
      <c r="D22" s="9">
        <f>Expenses!C20</f>
        <v>2603.1099999999997</v>
      </c>
      <c r="E22" s="9">
        <f t="shared" si="0"/>
        <v>23549.5</v>
      </c>
      <c r="F22" s="9">
        <f t="shared" si="1"/>
        <v>8150.5</v>
      </c>
    </row>
    <row r="23" spans="1:6" x14ac:dyDescent="0.45">
      <c r="A23" t="s">
        <v>40</v>
      </c>
      <c r="B23" s="9">
        <f>PriorMonths!B13</f>
        <v>41400</v>
      </c>
      <c r="C23" s="9">
        <f>SUM(PriorMonths!C13:J13)</f>
        <v>30480.38</v>
      </c>
      <c r="D23" s="9">
        <f>Expenses!C21</f>
        <v>4382.01</v>
      </c>
      <c r="E23" s="9">
        <f t="shared" si="0"/>
        <v>34862.39</v>
      </c>
      <c r="F23" s="9">
        <f t="shared" si="1"/>
        <v>6537.6100000000006</v>
      </c>
    </row>
    <row r="24" spans="1:6" x14ac:dyDescent="0.45">
      <c r="A24" t="s">
        <v>41</v>
      </c>
      <c r="B24" s="9">
        <f>PriorMonths!B14</f>
        <v>130400</v>
      </c>
      <c r="C24" s="9">
        <f>SUM(PriorMonths!C14:J14)</f>
        <v>83721.600000000006</v>
      </c>
      <c r="D24" s="9">
        <f>Expenses!C22</f>
        <v>0</v>
      </c>
      <c r="E24" s="9">
        <f t="shared" si="0"/>
        <v>83721.600000000006</v>
      </c>
      <c r="F24" s="9">
        <f t="shared" si="1"/>
        <v>46678.399999999994</v>
      </c>
    </row>
    <row r="25" spans="1:6" x14ac:dyDescent="0.45">
      <c r="A25" s="10" t="s">
        <v>42</v>
      </c>
      <c r="B25" s="11">
        <f>SUM(B14:B24)</f>
        <v>1434000</v>
      </c>
      <c r="C25" s="11">
        <f>SUM(C14:C24)</f>
        <v>920937.55</v>
      </c>
      <c r="D25" s="11">
        <f>SUM(D14:D24)</f>
        <v>95085.29</v>
      </c>
      <c r="E25" s="11">
        <f>SUM(E14:E24)</f>
        <v>1016022.8400000001</v>
      </c>
      <c r="F25" s="11">
        <f>SUM(F14:F24)</f>
        <v>417977.15999999992</v>
      </c>
    </row>
    <row r="27" spans="1:6" ht="15.75" x14ac:dyDescent="0.5">
      <c r="A27" s="12" t="s">
        <v>43</v>
      </c>
      <c r="E27" s="13">
        <f>D25</f>
        <v>95085.29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"/>
  <sheetViews>
    <sheetView workbookViewId="0"/>
  </sheetViews>
  <sheetFormatPr defaultRowHeight="14.25" x14ac:dyDescent="0.45"/>
  <cols>
    <col min="1" max="5" width="13" customWidth="1"/>
    <col min="8" max="8" width="13" customWidth="1"/>
    <col min="10" max="14" width="13" customWidth="1"/>
  </cols>
  <sheetData>
    <row r="1" spans="1:14" x14ac:dyDescent="0.45">
      <c r="A1" s="8" t="s">
        <v>44</v>
      </c>
      <c r="B1" s="8" t="s">
        <v>19</v>
      </c>
      <c r="C1" s="8" t="s">
        <v>21</v>
      </c>
      <c r="D1" s="8" t="s">
        <v>23</v>
      </c>
      <c r="E1" s="8" t="s">
        <v>17</v>
      </c>
    </row>
    <row r="2" spans="1:14" x14ac:dyDescent="0.45">
      <c r="A2" s="5" t="s">
        <v>45</v>
      </c>
      <c r="B2" s="5">
        <v>1</v>
      </c>
      <c r="C2" s="7">
        <v>45839</v>
      </c>
      <c r="D2" s="7">
        <v>45869</v>
      </c>
      <c r="E2" s="5" t="s">
        <v>46</v>
      </c>
      <c r="H2" t="s">
        <v>47</v>
      </c>
      <c r="J2" t="s">
        <v>44</v>
      </c>
      <c r="K2" t="s">
        <v>19</v>
      </c>
      <c r="L2" t="s">
        <v>21</v>
      </c>
      <c r="M2" t="s">
        <v>23</v>
      </c>
      <c r="N2" t="s">
        <v>17</v>
      </c>
    </row>
    <row r="3" spans="1:14" x14ac:dyDescent="0.45">
      <c r="A3" s="5" t="s">
        <v>48</v>
      </c>
      <c r="B3" s="5">
        <v>2</v>
      </c>
      <c r="C3" s="7">
        <v>45870</v>
      </c>
      <c r="D3" s="7">
        <v>45900</v>
      </c>
      <c r="E3" s="5" t="s">
        <v>49</v>
      </c>
      <c r="J3" s="14" t="s">
        <v>50</v>
      </c>
      <c r="K3">
        <f>INDEX($A$2:$E$13,MATCH($J$3,$A$2:$A$13,0),2)</f>
        <v>9</v>
      </c>
      <c r="L3" s="6">
        <f>INDEX($A$2:$E$13,MATCH($J$3,$A$2:$A$13,0),3)</f>
        <v>46082</v>
      </c>
      <c r="M3" s="6">
        <f>INDEX($A$2:$E$13,MATCH($J$3,$A$2:$A$13,0),4)</f>
        <v>46112</v>
      </c>
      <c r="N3" t="str">
        <f>INDEX($A$2:$E$13,MATCH($J$3,$A$2:$A$13,0),5)</f>
        <v>PRG-112 #9</v>
      </c>
    </row>
    <row r="4" spans="1:14" x14ac:dyDescent="0.45">
      <c r="A4" s="5" t="s">
        <v>51</v>
      </c>
      <c r="B4" s="5">
        <v>3</v>
      </c>
      <c r="C4" s="7">
        <v>45901</v>
      </c>
      <c r="D4" s="7">
        <v>45930</v>
      </c>
      <c r="E4" s="5" t="s">
        <v>52</v>
      </c>
    </row>
    <row r="5" spans="1:14" x14ac:dyDescent="0.45">
      <c r="A5" s="5" t="s">
        <v>53</v>
      </c>
      <c r="B5" s="5">
        <v>4</v>
      </c>
      <c r="C5" s="7">
        <v>45931</v>
      </c>
      <c r="D5" s="7">
        <v>45961</v>
      </c>
      <c r="E5" s="5" t="s">
        <v>54</v>
      </c>
    </row>
    <row r="6" spans="1:14" x14ac:dyDescent="0.45">
      <c r="A6" s="5" t="s">
        <v>55</v>
      </c>
      <c r="B6" s="5">
        <v>5</v>
      </c>
      <c r="C6" s="7">
        <v>45962</v>
      </c>
      <c r="D6" s="7">
        <v>45991</v>
      </c>
      <c r="E6" s="5" t="s">
        <v>56</v>
      </c>
    </row>
    <row r="7" spans="1:14" x14ac:dyDescent="0.45">
      <c r="A7" s="5" t="s">
        <v>57</v>
      </c>
      <c r="B7" s="5">
        <v>6</v>
      </c>
      <c r="C7" s="7">
        <v>45992</v>
      </c>
      <c r="D7" s="7">
        <v>46022</v>
      </c>
      <c r="E7" s="5" t="s">
        <v>58</v>
      </c>
    </row>
    <row r="8" spans="1:14" x14ac:dyDescent="0.45">
      <c r="A8" s="5" t="s">
        <v>59</v>
      </c>
      <c r="B8" s="5">
        <v>7</v>
      </c>
      <c r="C8" s="7">
        <v>46023</v>
      </c>
      <c r="D8" s="7">
        <v>46053</v>
      </c>
      <c r="E8" s="5" t="s">
        <v>60</v>
      </c>
    </row>
    <row r="9" spans="1:14" x14ac:dyDescent="0.45">
      <c r="A9" s="5" t="s">
        <v>61</v>
      </c>
      <c r="B9" s="5">
        <v>8</v>
      </c>
      <c r="C9" s="7">
        <v>46054</v>
      </c>
      <c r="D9" s="7">
        <v>46081</v>
      </c>
      <c r="E9" s="5" t="s">
        <v>62</v>
      </c>
    </row>
    <row r="10" spans="1:14" x14ac:dyDescent="0.45">
      <c r="A10" s="5" t="s">
        <v>50</v>
      </c>
      <c r="B10" s="5">
        <v>9</v>
      </c>
      <c r="C10" s="7">
        <v>46082</v>
      </c>
      <c r="D10" s="7">
        <v>46112</v>
      </c>
      <c r="E10" s="5" t="s">
        <v>63</v>
      </c>
    </row>
    <row r="11" spans="1:14" x14ac:dyDescent="0.45">
      <c r="A11" s="5" t="s">
        <v>64</v>
      </c>
      <c r="B11" s="5">
        <v>10</v>
      </c>
      <c r="C11" s="7">
        <v>46113</v>
      </c>
      <c r="D11" s="7">
        <v>46142</v>
      </c>
      <c r="E11" s="5" t="s">
        <v>65</v>
      </c>
    </row>
    <row r="12" spans="1:14" x14ac:dyDescent="0.45">
      <c r="A12" s="5" t="s">
        <v>66</v>
      </c>
      <c r="B12" s="5">
        <v>11</v>
      </c>
      <c r="C12" s="7">
        <v>46143</v>
      </c>
      <c r="D12" s="7">
        <v>46173</v>
      </c>
      <c r="E12" s="5" t="s">
        <v>67</v>
      </c>
    </row>
    <row r="13" spans="1:14" x14ac:dyDescent="0.45">
      <c r="A13" s="5" t="s">
        <v>68</v>
      </c>
      <c r="B13" s="5">
        <v>12</v>
      </c>
      <c r="C13" s="7">
        <v>46174</v>
      </c>
      <c r="D13" s="7">
        <v>46203</v>
      </c>
      <c r="E13" s="5" t="s">
        <v>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/>
  </sheetViews>
  <sheetFormatPr defaultRowHeight="14.25" x14ac:dyDescent="0.45"/>
  <cols>
    <col min="1" max="1" width="26" customWidth="1"/>
    <col min="2" max="6" width="14" customWidth="1"/>
  </cols>
  <sheetData>
    <row r="1" spans="1:6" x14ac:dyDescent="0.45">
      <c r="A1" s="10" t="s">
        <v>70</v>
      </c>
    </row>
    <row r="2" spans="1:6" x14ac:dyDescent="0.45">
      <c r="A2" t="str">
        <f>Periods!N3</f>
        <v>PRG-112 #9</v>
      </c>
    </row>
    <row r="4" spans="1:6" x14ac:dyDescent="0.45">
      <c r="A4" s="8" t="s">
        <v>71</v>
      </c>
      <c r="B4" s="8" t="s">
        <v>72</v>
      </c>
      <c r="C4" s="8" t="s">
        <v>73</v>
      </c>
      <c r="D4" s="8" t="s">
        <v>74</v>
      </c>
      <c r="E4" s="8" t="s">
        <v>75</v>
      </c>
      <c r="F4" s="8" t="s">
        <v>76</v>
      </c>
    </row>
    <row r="5" spans="1:6" x14ac:dyDescent="0.45">
      <c r="A5" t="s">
        <v>31</v>
      </c>
      <c r="B5" s="9">
        <f>SUMIFS(Hours!$D$2:$D$40,Hours!$B$2:$B$40,$A5)</f>
        <v>552</v>
      </c>
      <c r="C5" s="9">
        <f>SUMIFS(Hours!$E$2:$E$40,Hours!$B$2:$B$40,$A5)</f>
        <v>8.5</v>
      </c>
      <c r="D5" s="9">
        <f>SUMIFS(Hours!$G$2:$G$40,Hours!$B$2:$B$40,$A5)</f>
        <v>18848.53</v>
      </c>
      <c r="E5" s="9">
        <f>SUMIFS(Hours!$H$2:$H$40,Hours!$B$2:$B$40,$A5)</f>
        <v>5089.0999999999995</v>
      </c>
      <c r="F5" s="9">
        <f>SUMIFS(Hours!$I$2:$I$40,Hours!$B$2:$B$40,$A5)</f>
        <v>23937.629999999997</v>
      </c>
    </row>
    <row r="6" spans="1:6" x14ac:dyDescent="0.45">
      <c r="A6" t="s">
        <v>32</v>
      </c>
      <c r="B6" s="9">
        <f>SUMIFS(Hours!$D$2:$D$40,Hours!$B$2:$B$40,$A6)</f>
        <v>504</v>
      </c>
      <c r="C6" s="9">
        <f>SUMIFS(Hours!$E$2:$E$40,Hours!$B$2:$B$40,$A6)</f>
        <v>11.5</v>
      </c>
      <c r="D6" s="9">
        <f>SUMIFS(Hours!$G$2:$G$40,Hours!$B$2:$B$40,$A6)</f>
        <v>17918.21</v>
      </c>
      <c r="E6" s="9">
        <f>SUMIFS(Hours!$H$2:$H$40,Hours!$B$2:$B$40,$A6)</f>
        <v>4837.9100000000008</v>
      </c>
      <c r="F6" s="9">
        <f>SUMIFS(Hours!$I$2:$I$40,Hours!$B$2:$B$40,$A6)</f>
        <v>22756.120000000003</v>
      </c>
    </row>
    <row r="7" spans="1:6" x14ac:dyDescent="0.45">
      <c r="A7" t="s">
        <v>33</v>
      </c>
      <c r="B7" s="9">
        <f>SUMIFS(Hours!$D$2:$D$40,Hours!$B$2:$B$40,$A7)</f>
        <v>240</v>
      </c>
      <c r="C7" s="9">
        <f>SUMIFS(Hours!$E$2:$E$40,Hours!$B$2:$B$40,$A7)</f>
        <v>3.5</v>
      </c>
      <c r="D7" s="9">
        <f>SUMIFS(Hours!$G$2:$G$40,Hours!$B$2:$B$40,$A7)</f>
        <v>7229.2000000000007</v>
      </c>
      <c r="E7" s="9">
        <f>SUMIFS(Hours!$H$2:$H$40,Hours!$B$2:$B$40,$A7)</f>
        <v>1807.3000000000002</v>
      </c>
      <c r="F7" s="9">
        <f>SUMIFS(Hours!$I$2:$I$40,Hours!$B$2:$B$40,$A7)</f>
        <v>9036.5</v>
      </c>
    </row>
    <row r="8" spans="1:6" x14ac:dyDescent="0.45">
      <c r="A8" t="s">
        <v>34</v>
      </c>
      <c r="B8" s="9">
        <f>SUMIFS(Hours!$D$2:$D$40,Hours!$B$2:$B$40,$A8)</f>
        <v>516</v>
      </c>
      <c r="C8" s="9">
        <f>SUMIFS(Hours!$E$2:$E$40,Hours!$B$2:$B$40,$A8)</f>
        <v>5.5</v>
      </c>
      <c r="D8" s="9">
        <f>SUMIFS(Hours!$G$2:$G$40,Hours!$B$2:$B$40,$A8)</f>
        <v>19508.580000000002</v>
      </c>
      <c r="E8" s="9">
        <f>SUMIFS(Hours!$H$2:$H$40,Hours!$B$2:$B$40,$A8)</f>
        <v>5267.3300000000008</v>
      </c>
      <c r="F8" s="9">
        <f>SUMIFS(Hours!$I$2:$I$40,Hours!$B$2:$B$40,$A8)</f>
        <v>24775.91</v>
      </c>
    </row>
    <row r="9" spans="1:6" x14ac:dyDescent="0.45">
      <c r="A9" t="s">
        <v>35</v>
      </c>
      <c r="B9" s="9">
        <f>SUMIFS(Hours!$D$2:$D$40,Hours!$B$2:$B$40,$A9)</f>
        <v>80</v>
      </c>
      <c r="C9" s="9">
        <f>SUMIFS(Hours!$E$2:$E$40,Hours!$B$2:$B$40,$A9)</f>
        <v>0</v>
      </c>
      <c r="D9" s="9">
        <f>SUMIFS(Hours!$G$2:$G$40,Hours!$B$2:$B$40,$A9)</f>
        <v>4024.8</v>
      </c>
      <c r="E9" s="9">
        <f>SUMIFS(Hours!$H$2:$H$40,Hours!$B$2:$B$40,$A9)</f>
        <v>1167.2</v>
      </c>
      <c r="F9" s="9">
        <f>SUMIFS(Hours!$I$2:$I$40,Hours!$B$2:$B$40,$A9)</f>
        <v>5192</v>
      </c>
    </row>
    <row r="10" spans="1:6" x14ac:dyDescent="0.45">
      <c r="A10" s="10" t="s">
        <v>42</v>
      </c>
      <c r="B10" s="9">
        <f>SUM(B5:B9)</f>
        <v>1892</v>
      </c>
      <c r="C10" s="9">
        <f>SUM(C5:C9)</f>
        <v>29</v>
      </c>
      <c r="D10" s="9">
        <f>SUM(D5:D9)</f>
        <v>67529.320000000007</v>
      </c>
      <c r="E10" s="9">
        <f>SUM(E5:E9)</f>
        <v>18168.840000000004</v>
      </c>
      <c r="F10" s="9">
        <f>SUM(F5:F9)</f>
        <v>85698.16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/>
  </sheetViews>
  <sheetFormatPr defaultRowHeight="14.25" x14ac:dyDescent="0.45"/>
  <cols>
    <col min="1" max="1" width="24" customWidth="1"/>
    <col min="2" max="2" width="28" customWidth="1"/>
    <col min="3" max="5" width="14" customWidth="1"/>
  </cols>
  <sheetData>
    <row r="1" spans="1:5" x14ac:dyDescent="0.45">
      <c r="A1" s="10" t="s">
        <v>77</v>
      </c>
    </row>
    <row r="2" spans="1:5" x14ac:dyDescent="0.45">
      <c r="A2" t="str">
        <f>Periods!N3</f>
        <v>PRG-112 #9</v>
      </c>
    </row>
    <row r="4" spans="1:5" x14ac:dyDescent="0.45">
      <c r="A4" s="8" t="s">
        <v>78</v>
      </c>
      <c r="B4" s="8" t="s">
        <v>79</v>
      </c>
      <c r="C4" s="8" t="s">
        <v>80</v>
      </c>
      <c r="D4" s="8" t="s">
        <v>81</v>
      </c>
      <c r="E4" s="8" t="s">
        <v>82</v>
      </c>
    </row>
    <row r="5" spans="1:5" x14ac:dyDescent="0.45">
      <c r="A5" s="5" t="s">
        <v>83</v>
      </c>
      <c r="B5" t="s">
        <v>84</v>
      </c>
      <c r="C5" s="9">
        <f>SUMIFS(GL!$I$2:$I$20,GL!$A$2:$A$20,$A5)</f>
        <v>3078.09</v>
      </c>
      <c r="D5" s="9">
        <f>SUMIFS(GL!$J$2:$J$20,GL!$A$2:$A$20,$A5)</f>
        <v>0</v>
      </c>
      <c r="E5" s="9">
        <f t="shared" ref="E5:E14" si="0">C5-D5</f>
        <v>3078.09</v>
      </c>
    </row>
    <row r="6" spans="1:5" x14ac:dyDescent="0.45">
      <c r="A6" s="5" t="s">
        <v>85</v>
      </c>
      <c r="B6" t="s">
        <v>86</v>
      </c>
      <c r="C6" s="9">
        <f>SUMIFS(GL!$I$2:$I$20,GL!$A$2:$A$20,$A6)</f>
        <v>1303.92</v>
      </c>
      <c r="D6" s="9">
        <f>SUMIFS(GL!$J$2:$J$20,GL!$A$2:$A$20,$A6)</f>
        <v>0</v>
      </c>
      <c r="E6" s="9">
        <f t="shared" si="0"/>
        <v>1303.92</v>
      </c>
    </row>
    <row r="7" spans="1:5" x14ac:dyDescent="0.45">
      <c r="A7" s="5" t="s">
        <v>87</v>
      </c>
      <c r="B7" t="s">
        <v>88</v>
      </c>
      <c r="C7" s="9">
        <f>SUMIFS(GL!$I$2:$I$20,GL!$A$2:$A$20,$A7)</f>
        <v>0</v>
      </c>
      <c r="D7" s="9">
        <f>SUMIFS(GL!$J$2:$J$20,GL!$A$2:$A$20,$A7)</f>
        <v>0</v>
      </c>
      <c r="E7" s="9">
        <f t="shared" si="0"/>
        <v>0</v>
      </c>
    </row>
    <row r="8" spans="1:5" x14ac:dyDescent="0.45">
      <c r="A8" s="5" t="s">
        <v>89</v>
      </c>
      <c r="B8" t="s">
        <v>90</v>
      </c>
      <c r="C8" s="9">
        <f>SUMIFS(GL!$I$2:$I$20,GL!$A$2:$A$20,$A8)</f>
        <v>1453.29</v>
      </c>
      <c r="D8" s="9">
        <f>SUMIFS(GL!$J$2:$J$20,GL!$A$2:$A$20,$A8)</f>
        <v>0</v>
      </c>
      <c r="E8" s="9">
        <f t="shared" si="0"/>
        <v>1453.29</v>
      </c>
    </row>
    <row r="9" spans="1:5" x14ac:dyDescent="0.45">
      <c r="A9" s="5" t="s">
        <v>91</v>
      </c>
      <c r="B9" t="s">
        <v>92</v>
      </c>
      <c r="C9" s="9">
        <f>SUMIFS(GL!$I$2:$I$20,GL!$A$2:$A$20,$A9)</f>
        <v>256.45999999999998</v>
      </c>
      <c r="D9" s="9">
        <f>SUMIFS(GL!$J$2:$J$20,GL!$A$2:$A$20,$A9)</f>
        <v>0</v>
      </c>
      <c r="E9" s="9">
        <f t="shared" si="0"/>
        <v>256.45999999999998</v>
      </c>
    </row>
    <row r="10" spans="1:5" x14ac:dyDescent="0.45">
      <c r="A10" s="5" t="s">
        <v>93</v>
      </c>
      <c r="B10" t="s">
        <v>38</v>
      </c>
      <c r="C10" s="9">
        <f>SUMIFS(GL!$I$2:$I$20,GL!$A$2:$A$20,$A10)</f>
        <v>692.26</v>
      </c>
      <c r="D10" s="9">
        <f>SUMIFS(GL!$J$2:$J$20,GL!$A$2:$A$20,$A10)</f>
        <v>0</v>
      </c>
      <c r="E10" s="9">
        <f t="shared" si="0"/>
        <v>692.26</v>
      </c>
    </row>
    <row r="11" spans="1:5" x14ac:dyDescent="0.45">
      <c r="A11" s="5" t="s">
        <v>94</v>
      </c>
      <c r="B11" t="s">
        <v>39</v>
      </c>
      <c r="C11" s="9">
        <f>SUMIFS(GL!$I$2:$I$20,GL!$A$2:$A$20,$A11)</f>
        <v>2603.1099999999997</v>
      </c>
      <c r="D11" s="9">
        <f>SUMIFS(GL!$J$2:$J$20,GL!$A$2:$A$20,$A11)</f>
        <v>0</v>
      </c>
      <c r="E11" s="9">
        <f t="shared" si="0"/>
        <v>2603.1099999999997</v>
      </c>
    </row>
    <row r="12" spans="1:5" x14ac:dyDescent="0.45">
      <c r="A12" s="5" t="s">
        <v>95</v>
      </c>
      <c r="B12" t="s">
        <v>96</v>
      </c>
      <c r="C12" s="9">
        <f>SUMIFS(GL!$I$2:$I$20,GL!$A$2:$A$20,$A12)</f>
        <v>0</v>
      </c>
      <c r="D12" s="9">
        <f>SUMIFS(GL!$J$2:$J$20,GL!$A$2:$A$20,$A12)</f>
        <v>0</v>
      </c>
      <c r="E12" s="9">
        <f t="shared" si="0"/>
        <v>0</v>
      </c>
    </row>
    <row r="13" spans="1:5" x14ac:dyDescent="0.45">
      <c r="A13" s="5" t="s">
        <v>97</v>
      </c>
      <c r="B13" t="s">
        <v>98</v>
      </c>
      <c r="C13" s="9">
        <f>SUMIFS(GL!$I$2:$I$20,GL!$A$2:$A$20,$A13)</f>
        <v>0</v>
      </c>
      <c r="D13" s="9">
        <f>SUMIFS(GL!$J$2:$J$20,GL!$A$2:$A$20,$A13)</f>
        <v>0</v>
      </c>
      <c r="E13" s="9">
        <f t="shared" si="0"/>
        <v>0</v>
      </c>
    </row>
    <row r="14" spans="1:5" x14ac:dyDescent="0.45">
      <c r="A14" s="5" t="s">
        <v>99</v>
      </c>
      <c r="B14" t="s">
        <v>100</v>
      </c>
      <c r="C14" s="9">
        <f>SUMIFS(GL!$I$2:$I$20,GL!$A$2:$A$20,$A14)</f>
        <v>0</v>
      </c>
      <c r="D14" s="9">
        <f>SUMIFS(GL!$J$2:$J$20,GL!$A$2:$A$20,$A14)</f>
        <v>0</v>
      </c>
      <c r="E14" s="9">
        <f t="shared" si="0"/>
        <v>0</v>
      </c>
    </row>
    <row r="16" spans="1:5" x14ac:dyDescent="0.45">
      <c r="A16" s="8" t="s">
        <v>101</v>
      </c>
      <c r="B16" s="8" t="s">
        <v>102</v>
      </c>
      <c r="C16" s="8" t="s">
        <v>28</v>
      </c>
    </row>
    <row r="17" spans="1:3" x14ac:dyDescent="0.45">
      <c r="A17" t="s">
        <v>36</v>
      </c>
      <c r="B17" t="s">
        <v>103</v>
      </c>
      <c r="C17" s="9">
        <f>E12+E13</f>
        <v>0</v>
      </c>
    </row>
    <row r="18" spans="1:3" x14ac:dyDescent="0.45">
      <c r="A18" t="s">
        <v>37</v>
      </c>
      <c r="B18" t="s">
        <v>104</v>
      </c>
      <c r="C18" s="9">
        <f>E8+E9</f>
        <v>1709.75</v>
      </c>
    </row>
    <row r="19" spans="1:3" x14ac:dyDescent="0.45">
      <c r="A19" t="s">
        <v>38</v>
      </c>
      <c r="B19" t="s">
        <v>93</v>
      </c>
      <c r="C19" s="9">
        <f>E10</f>
        <v>692.26</v>
      </c>
    </row>
    <row r="20" spans="1:3" x14ac:dyDescent="0.45">
      <c r="A20" t="s">
        <v>39</v>
      </c>
      <c r="B20" t="s">
        <v>94</v>
      </c>
      <c r="C20" s="9">
        <f>E11</f>
        <v>2603.1099999999997</v>
      </c>
    </row>
    <row r="21" spans="1:3" x14ac:dyDescent="0.45">
      <c r="A21" t="s">
        <v>40</v>
      </c>
      <c r="B21" t="s">
        <v>105</v>
      </c>
      <c r="C21" s="9">
        <f>E5+E6+E7</f>
        <v>4382.01</v>
      </c>
    </row>
    <row r="22" spans="1:3" x14ac:dyDescent="0.45">
      <c r="A22" t="s">
        <v>41</v>
      </c>
      <c r="B22" t="s">
        <v>99</v>
      </c>
      <c r="C22" s="9">
        <f>E14</f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workbookViewId="0"/>
  </sheetViews>
  <sheetFormatPr defaultRowHeight="14.25" x14ac:dyDescent="0.45"/>
  <cols>
    <col min="1" max="1" width="26" customWidth="1"/>
    <col min="2" max="14" width="12" customWidth="1"/>
  </cols>
  <sheetData>
    <row r="1" spans="1:14" x14ac:dyDescent="0.45">
      <c r="A1" s="10" t="s">
        <v>106</v>
      </c>
    </row>
    <row r="3" spans="1:14" x14ac:dyDescent="0.45">
      <c r="A3" s="8" t="s">
        <v>25</v>
      </c>
      <c r="B3" s="8" t="s">
        <v>26</v>
      </c>
      <c r="C3" s="8" t="s">
        <v>45</v>
      </c>
      <c r="D3" s="8" t="s">
        <v>48</v>
      </c>
      <c r="E3" s="8" t="s">
        <v>51</v>
      </c>
      <c r="F3" s="8" t="s">
        <v>53</v>
      </c>
      <c r="G3" s="8" t="s">
        <v>55</v>
      </c>
      <c r="H3" s="8" t="s">
        <v>57</v>
      </c>
      <c r="I3" s="8" t="s">
        <v>59</v>
      </c>
      <c r="J3" s="8" t="s">
        <v>61</v>
      </c>
      <c r="K3" s="8" t="s">
        <v>50</v>
      </c>
      <c r="L3" s="8" t="s">
        <v>29</v>
      </c>
      <c r="M3" s="8" t="s">
        <v>30</v>
      </c>
      <c r="N3" s="8" t="s">
        <v>107</v>
      </c>
    </row>
    <row r="4" spans="1:14" x14ac:dyDescent="0.45">
      <c r="A4" t="s">
        <v>31</v>
      </c>
      <c r="B4" s="15">
        <v>314700</v>
      </c>
      <c r="C4" s="15">
        <v>23453.95</v>
      </c>
      <c r="D4" s="15">
        <v>23569.94</v>
      </c>
      <c r="E4" s="15">
        <v>22972.98</v>
      </c>
      <c r="F4" s="15">
        <v>34888.129999999997</v>
      </c>
      <c r="G4" s="15">
        <v>23057.3</v>
      </c>
      <c r="H4" s="15">
        <v>23957.93</v>
      </c>
      <c r="I4" s="15">
        <v>23422.02</v>
      </c>
      <c r="J4" s="15">
        <v>24202.880000000001</v>
      </c>
      <c r="K4" s="9">
        <f>Invoice!D14</f>
        <v>23937.629999999997</v>
      </c>
      <c r="L4" s="9">
        <f t="shared" ref="L4:L14" si="0">SUM(C4:K4)</f>
        <v>223462.76</v>
      </c>
      <c r="M4" s="9">
        <f t="shared" ref="M4:M14" si="1">B4-L4</f>
        <v>91237.239999999991</v>
      </c>
      <c r="N4" s="16">
        <f t="shared" ref="N4:N14" si="2">IF(B4=0,"",L4/B4)</f>
        <v>0.71008185573562121</v>
      </c>
    </row>
    <row r="5" spans="1:14" x14ac:dyDescent="0.45">
      <c r="A5" t="s">
        <v>32</v>
      </c>
      <c r="B5" s="15">
        <v>303600</v>
      </c>
      <c r="C5" s="15">
        <v>23332.59</v>
      </c>
      <c r="D5" s="15">
        <v>17995.509999999998</v>
      </c>
      <c r="E5" s="15">
        <v>22805.18</v>
      </c>
      <c r="F5" s="15">
        <v>34592.949999999997</v>
      </c>
      <c r="G5" s="15">
        <v>15566.5</v>
      </c>
      <c r="H5" s="15">
        <v>22410.560000000001</v>
      </c>
      <c r="I5" s="15">
        <v>22776.27</v>
      </c>
      <c r="J5" s="15">
        <v>22430.74</v>
      </c>
      <c r="K5" s="9">
        <f>Invoice!D15</f>
        <v>22756.120000000003</v>
      </c>
      <c r="L5" s="9">
        <f t="shared" si="0"/>
        <v>204666.41999999998</v>
      </c>
      <c r="M5" s="9">
        <f t="shared" si="1"/>
        <v>98933.580000000016</v>
      </c>
      <c r="N5" s="16">
        <f t="shared" si="2"/>
        <v>0.67413181818181811</v>
      </c>
    </row>
    <row r="6" spans="1:14" x14ac:dyDescent="0.45">
      <c r="A6" t="s">
        <v>33</v>
      </c>
      <c r="B6" s="15">
        <v>119200</v>
      </c>
      <c r="C6" s="15">
        <v>8862.1299999999992</v>
      </c>
      <c r="D6" s="15">
        <v>8892.5</v>
      </c>
      <c r="E6" s="15">
        <v>8892.5</v>
      </c>
      <c r="F6" s="15">
        <v>13420.5</v>
      </c>
      <c r="G6" s="15">
        <v>8696</v>
      </c>
      <c r="H6" s="15">
        <v>9029</v>
      </c>
      <c r="I6" s="15">
        <v>9247.6299999999992</v>
      </c>
      <c r="J6" s="15">
        <v>8943.1299999999992</v>
      </c>
      <c r="K6" s="9">
        <f>Invoice!D16</f>
        <v>9036.5</v>
      </c>
      <c r="L6" s="9">
        <f t="shared" si="0"/>
        <v>85019.89</v>
      </c>
      <c r="M6" s="9">
        <f t="shared" si="1"/>
        <v>34180.11</v>
      </c>
      <c r="N6" s="16">
        <f t="shared" si="2"/>
        <v>0.71325411073825506</v>
      </c>
    </row>
    <row r="7" spans="1:14" x14ac:dyDescent="0.45">
      <c r="A7" t="s">
        <v>34</v>
      </c>
      <c r="B7" s="15">
        <v>322200</v>
      </c>
      <c r="C7" s="15">
        <v>24530.81</v>
      </c>
      <c r="D7" s="15">
        <v>25199</v>
      </c>
      <c r="E7" s="15">
        <v>24861.8</v>
      </c>
      <c r="F7" s="15">
        <v>37640.03</v>
      </c>
      <c r="G7" s="15">
        <v>24668.36</v>
      </c>
      <c r="H7" s="15">
        <v>24544.13</v>
      </c>
      <c r="I7" s="15">
        <v>25490.5</v>
      </c>
      <c r="J7" s="15">
        <v>25120.95</v>
      </c>
      <c r="K7" s="9">
        <f>Invoice!D17</f>
        <v>24775.91</v>
      </c>
      <c r="L7" s="9">
        <f t="shared" si="0"/>
        <v>236831.49000000002</v>
      </c>
      <c r="M7" s="9">
        <f t="shared" si="1"/>
        <v>85368.50999999998</v>
      </c>
      <c r="N7" s="16">
        <f t="shared" si="2"/>
        <v>0.73504497206703912</v>
      </c>
    </row>
    <row r="8" spans="1:14" x14ac:dyDescent="0.45">
      <c r="A8" t="s">
        <v>35</v>
      </c>
      <c r="B8" s="15">
        <v>69700</v>
      </c>
      <c r="C8" s="15">
        <v>5192</v>
      </c>
      <c r="D8" s="15">
        <v>5192</v>
      </c>
      <c r="E8" s="15">
        <v>5192</v>
      </c>
      <c r="F8" s="15">
        <v>7788</v>
      </c>
      <c r="G8" s="15">
        <v>5192</v>
      </c>
      <c r="H8" s="15">
        <v>5192</v>
      </c>
      <c r="I8" s="15">
        <v>5192</v>
      </c>
      <c r="J8" s="15">
        <v>5192</v>
      </c>
      <c r="K8" s="9">
        <f>Invoice!D18</f>
        <v>5192</v>
      </c>
      <c r="L8" s="9">
        <f t="shared" si="0"/>
        <v>49324</v>
      </c>
      <c r="M8" s="9">
        <f t="shared" si="1"/>
        <v>20376</v>
      </c>
      <c r="N8" s="16">
        <f t="shared" si="2"/>
        <v>0.70766140602582495</v>
      </c>
    </row>
    <row r="9" spans="1:14" x14ac:dyDescent="0.45">
      <c r="A9" t="s">
        <v>36</v>
      </c>
      <c r="B9" s="15">
        <v>63000</v>
      </c>
      <c r="C9" s="15">
        <v>0</v>
      </c>
      <c r="D9" s="15">
        <v>5441.35</v>
      </c>
      <c r="E9" s="15">
        <v>10349.89</v>
      </c>
      <c r="F9" s="15">
        <v>3183.02</v>
      </c>
      <c r="G9" s="15">
        <v>4924.3</v>
      </c>
      <c r="H9" s="15">
        <v>9992.67</v>
      </c>
      <c r="I9" s="15">
        <v>9712.52</v>
      </c>
      <c r="J9" s="15">
        <v>3887.17</v>
      </c>
      <c r="K9" s="9">
        <f>Invoice!D19</f>
        <v>0</v>
      </c>
      <c r="L9" s="9">
        <f t="shared" si="0"/>
        <v>47490.92</v>
      </c>
      <c r="M9" s="9">
        <f t="shared" si="1"/>
        <v>15509.080000000002</v>
      </c>
      <c r="N9" s="16">
        <f t="shared" si="2"/>
        <v>0.75382412698412693</v>
      </c>
    </row>
    <row r="10" spans="1:14" x14ac:dyDescent="0.45">
      <c r="A10" t="s">
        <v>37</v>
      </c>
      <c r="B10" s="15">
        <v>27400</v>
      </c>
      <c r="C10" s="15">
        <v>1471.01</v>
      </c>
      <c r="D10" s="15">
        <v>1629.59</v>
      </c>
      <c r="E10" s="15">
        <v>3078.61</v>
      </c>
      <c r="F10" s="15">
        <v>2899.96</v>
      </c>
      <c r="G10" s="15">
        <v>2865.27</v>
      </c>
      <c r="H10" s="15">
        <v>2575.46</v>
      </c>
      <c r="I10" s="15">
        <v>2583.08</v>
      </c>
      <c r="J10" s="15">
        <v>2540.36</v>
      </c>
      <c r="K10" s="9">
        <f>Invoice!D20</f>
        <v>1709.75</v>
      </c>
      <c r="L10" s="9">
        <f t="shared" si="0"/>
        <v>21353.090000000004</v>
      </c>
      <c r="M10" s="9">
        <f t="shared" si="1"/>
        <v>6046.9099999999962</v>
      </c>
      <c r="N10" s="16">
        <f t="shared" si="2"/>
        <v>0.77930985401459862</v>
      </c>
    </row>
    <row r="11" spans="1:14" x14ac:dyDescent="0.45">
      <c r="A11" t="s">
        <v>38</v>
      </c>
      <c r="B11" s="15">
        <v>10700</v>
      </c>
      <c r="C11" s="15">
        <v>334.35</v>
      </c>
      <c r="D11" s="15">
        <v>439.51</v>
      </c>
      <c r="E11" s="15">
        <v>1156.42</v>
      </c>
      <c r="F11" s="15">
        <v>1351.67</v>
      </c>
      <c r="G11" s="15">
        <v>305.36</v>
      </c>
      <c r="H11" s="15">
        <v>221.78</v>
      </c>
      <c r="I11" s="15">
        <v>479.31</v>
      </c>
      <c r="J11" s="15">
        <v>760.12</v>
      </c>
      <c r="K11" s="9">
        <f>Invoice!D21</f>
        <v>692.26</v>
      </c>
      <c r="L11" s="9">
        <f t="shared" si="0"/>
        <v>5740.7800000000007</v>
      </c>
      <c r="M11" s="9">
        <f t="shared" si="1"/>
        <v>4959.2199999999993</v>
      </c>
      <c r="N11" s="16">
        <f t="shared" si="2"/>
        <v>0.53652149532710292</v>
      </c>
    </row>
    <row r="12" spans="1:14" x14ac:dyDescent="0.45">
      <c r="A12" t="s">
        <v>39</v>
      </c>
      <c r="B12" s="15">
        <v>31700</v>
      </c>
      <c r="C12" s="15">
        <v>2043.99</v>
      </c>
      <c r="D12" s="15">
        <v>1180.02</v>
      </c>
      <c r="E12" s="15">
        <v>4279.74</v>
      </c>
      <c r="F12" s="15">
        <v>1990.76</v>
      </c>
      <c r="G12" s="15">
        <v>3146.23</v>
      </c>
      <c r="H12" s="15">
        <v>2856.52</v>
      </c>
      <c r="I12" s="15">
        <v>2724.97</v>
      </c>
      <c r="J12" s="15">
        <v>2724.16</v>
      </c>
      <c r="K12" s="9">
        <f>Invoice!D22</f>
        <v>2603.1099999999997</v>
      </c>
      <c r="L12" s="9">
        <f t="shared" si="0"/>
        <v>23549.5</v>
      </c>
      <c r="M12" s="9">
        <f t="shared" si="1"/>
        <v>8150.5</v>
      </c>
      <c r="N12" s="16">
        <f t="shared" si="2"/>
        <v>0.74288643533123033</v>
      </c>
    </row>
    <row r="13" spans="1:14" x14ac:dyDescent="0.45">
      <c r="A13" t="s">
        <v>40</v>
      </c>
      <c r="B13" s="15">
        <v>41400</v>
      </c>
      <c r="C13" s="15">
        <v>3174.99</v>
      </c>
      <c r="D13" s="15">
        <v>5265.18</v>
      </c>
      <c r="E13" s="15">
        <v>2963.44</v>
      </c>
      <c r="F13" s="15">
        <v>4230.8</v>
      </c>
      <c r="G13" s="15">
        <v>4929.8900000000003</v>
      </c>
      <c r="H13" s="15">
        <v>1792.32</v>
      </c>
      <c r="I13" s="15">
        <v>5235.3500000000004</v>
      </c>
      <c r="J13" s="15">
        <v>2888.41</v>
      </c>
      <c r="K13" s="9">
        <f>Invoice!D23</f>
        <v>4382.01</v>
      </c>
      <c r="L13" s="9">
        <f t="shared" si="0"/>
        <v>34862.39</v>
      </c>
      <c r="M13" s="9">
        <f t="shared" si="1"/>
        <v>6537.6100000000006</v>
      </c>
      <c r="N13" s="16">
        <f t="shared" si="2"/>
        <v>0.84208671497584542</v>
      </c>
    </row>
    <row r="14" spans="1:14" x14ac:dyDescent="0.45">
      <c r="A14" t="s">
        <v>41</v>
      </c>
      <c r="B14" s="15">
        <v>130400</v>
      </c>
      <c r="C14" s="15">
        <v>9239.58</v>
      </c>
      <c r="D14" s="15">
        <v>9480.4599999999991</v>
      </c>
      <c r="E14" s="15">
        <v>10655.26</v>
      </c>
      <c r="F14" s="15">
        <v>14198.58</v>
      </c>
      <c r="G14" s="15">
        <v>9335.1200000000008</v>
      </c>
      <c r="H14" s="15">
        <v>10257.24</v>
      </c>
      <c r="I14" s="15">
        <v>10686.37</v>
      </c>
      <c r="J14" s="15">
        <v>9868.99</v>
      </c>
      <c r="K14" s="9">
        <f>Invoice!D24</f>
        <v>0</v>
      </c>
      <c r="L14" s="9">
        <f t="shared" si="0"/>
        <v>83721.600000000006</v>
      </c>
      <c r="M14" s="9">
        <f t="shared" si="1"/>
        <v>46678.399999999994</v>
      </c>
      <c r="N14" s="16">
        <f t="shared" si="2"/>
        <v>0.64203680981595102</v>
      </c>
    </row>
    <row r="15" spans="1:14" x14ac:dyDescent="0.45">
      <c r="A15" s="10" t="s">
        <v>42</v>
      </c>
      <c r="B15" s="9">
        <f t="shared" ref="B15:M15" si="3">SUM(B4:B14)</f>
        <v>1434000</v>
      </c>
      <c r="C15" s="9">
        <f t="shared" si="3"/>
        <v>101635.40000000001</v>
      </c>
      <c r="D15" s="9">
        <f t="shared" si="3"/>
        <v>104285.06</v>
      </c>
      <c r="E15" s="9">
        <f t="shared" si="3"/>
        <v>117207.82</v>
      </c>
      <c r="F15" s="9">
        <f t="shared" si="3"/>
        <v>156184.39999999997</v>
      </c>
      <c r="G15" s="9">
        <f t="shared" si="3"/>
        <v>102686.33</v>
      </c>
      <c r="H15" s="9">
        <f t="shared" si="3"/>
        <v>112829.61000000003</v>
      </c>
      <c r="I15" s="9">
        <f t="shared" si="3"/>
        <v>117550.02</v>
      </c>
      <c r="J15" s="9">
        <f t="shared" si="3"/>
        <v>108558.91</v>
      </c>
      <c r="K15" s="9">
        <f t="shared" si="3"/>
        <v>95085.29</v>
      </c>
      <c r="L15" s="9">
        <f t="shared" si="3"/>
        <v>1016022.8400000001</v>
      </c>
      <c r="M15" s="9">
        <f t="shared" si="3"/>
        <v>417977.15999999992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4"/>
  <sheetViews>
    <sheetView workbookViewId="0"/>
  </sheetViews>
  <sheetFormatPr defaultRowHeight="14.25" x14ac:dyDescent="0.45"/>
  <cols>
    <col min="1" max="1" width="22" customWidth="1"/>
    <col min="2" max="3" width="11" customWidth="1"/>
    <col min="4" max="4" width="16" customWidth="1"/>
    <col min="5" max="5" width="34" customWidth="1"/>
    <col min="6" max="6" width="10" customWidth="1"/>
    <col min="7" max="7" width="26" customWidth="1"/>
    <col min="8" max="8" width="18" customWidth="1"/>
    <col min="9" max="10" width="12" customWidth="1"/>
  </cols>
  <sheetData>
    <row r="1" spans="1:10" x14ac:dyDescent="0.45">
      <c r="A1" s="8" t="s">
        <v>108</v>
      </c>
      <c r="B1" s="8" t="s">
        <v>109</v>
      </c>
      <c r="C1" s="8" t="s">
        <v>110</v>
      </c>
      <c r="D1" s="8" t="s">
        <v>111</v>
      </c>
      <c r="E1" s="8" t="s">
        <v>112</v>
      </c>
      <c r="F1" s="8" t="s">
        <v>113</v>
      </c>
      <c r="G1" s="8" t="s">
        <v>114</v>
      </c>
      <c r="H1" s="8" t="s">
        <v>115</v>
      </c>
      <c r="I1" s="8" t="s">
        <v>80</v>
      </c>
      <c r="J1" s="8" t="s">
        <v>81</v>
      </c>
    </row>
    <row r="2" spans="1:10" x14ac:dyDescent="0.45">
      <c r="A2" s="5" t="s">
        <v>116</v>
      </c>
      <c r="B2" t="s">
        <v>117</v>
      </c>
      <c r="C2" s="17">
        <v>46087</v>
      </c>
      <c r="D2" t="s">
        <v>118</v>
      </c>
      <c r="E2" t="s">
        <v>119</v>
      </c>
      <c r="F2" t="s">
        <v>120</v>
      </c>
      <c r="I2" s="9">
        <v>33943.78</v>
      </c>
      <c r="J2" s="9"/>
    </row>
    <row r="3" spans="1:10" x14ac:dyDescent="0.45">
      <c r="A3" s="5" t="s">
        <v>116</v>
      </c>
      <c r="B3" t="s">
        <v>121</v>
      </c>
      <c r="C3" s="17">
        <v>46101</v>
      </c>
      <c r="D3" t="s">
        <v>122</v>
      </c>
      <c r="E3" t="s">
        <v>123</v>
      </c>
      <c r="F3" t="s">
        <v>120</v>
      </c>
      <c r="I3" s="9">
        <v>33585.54</v>
      </c>
      <c r="J3" s="9"/>
    </row>
    <row r="4" spans="1:10" x14ac:dyDescent="0.45">
      <c r="A4" s="5" t="s">
        <v>124</v>
      </c>
      <c r="B4" t="s">
        <v>117</v>
      </c>
      <c r="C4" s="17">
        <v>46087</v>
      </c>
      <c r="D4" t="s">
        <v>118</v>
      </c>
      <c r="E4" t="s">
        <v>125</v>
      </c>
      <c r="F4" t="s">
        <v>120</v>
      </c>
      <c r="I4" s="9">
        <v>9132.51</v>
      </c>
      <c r="J4" s="9"/>
    </row>
    <row r="5" spans="1:10" x14ac:dyDescent="0.45">
      <c r="A5" s="5" t="s">
        <v>124</v>
      </c>
      <c r="B5" t="s">
        <v>121</v>
      </c>
      <c r="C5" s="17">
        <v>46101</v>
      </c>
      <c r="D5" t="s">
        <v>122</v>
      </c>
      <c r="E5" t="s">
        <v>126</v>
      </c>
      <c r="F5" t="s">
        <v>120</v>
      </c>
      <c r="I5" s="9">
        <v>9036.33</v>
      </c>
      <c r="J5" s="9"/>
    </row>
    <row r="6" spans="1:10" x14ac:dyDescent="0.45">
      <c r="A6" s="5" t="s">
        <v>83</v>
      </c>
      <c r="B6" t="s">
        <v>127</v>
      </c>
      <c r="C6" s="17">
        <v>46084</v>
      </c>
      <c r="D6" t="s">
        <v>128</v>
      </c>
      <c r="E6" t="s">
        <v>84</v>
      </c>
      <c r="F6" t="s">
        <v>120</v>
      </c>
      <c r="G6" t="s">
        <v>129</v>
      </c>
      <c r="I6" s="9">
        <v>1651.61</v>
      </c>
      <c r="J6" s="9"/>
    </row>
    <row r="7" spans="1:10" x14ac:dyDescent="0.45">
      <c r="A7" s="5" t="s">
        <v>83</v>
      </c>
      <c r="B7" t="s">
        <v>130</v>
      </c>
      <c r="C7" s="17">
        <v>46093</v>
      </c>
      <c r="D7" t="s">
        <v>131</v>
      </c>
      <c r="E7" t="s">
        <v>84</v>
      </c>
      <c r="F7" t="s">
        <v>120</v>
      </c>
      <c r="G7" t="s">
        <v>132</v>
      </c>
      <c r="I7" s="9">
        <v>1426.48</v>
      </c>
      <c r="J7" s="9"/>
    </row>
    <row r="8" spans="1:10" x14ac:dyDescent="0.45">
      <c r="A8" s="5" t="s">
        <v>85</v>
      </c>
      <c r="B8" t="s">
        <v>117</v>
      </c>
      <c r="C8" s="17">
        <v>46085</v>
      </c>
      <c r="D8" t="s">
        <v>133</v>
      </c>
      <c r="E8" t="s">
        <v>86</v>
      </c>
      <c r="F8" t="s">
        <v>120</v>
      </c>
      <c r="G8" t="s">
        <v>134</v>
      </c>
      <c r="I8" s="9">
        <v>1303.92</v>
      </c>
      <c r="J8" s="9"/>
    </row>
    <row r="9" spans="1:10" x14ac:dyDescent="0.45">
      <c r="A9" s="5" t="s">
        <v>89</v>
      </c>
      <c r="B9" t="s">
        <v>135</v>
      </c>
      <c r="C9" s="17">
        <v>46098</v>
      </c>
      <c r="D9" t="s">
        <v>136</v>
      </c>
      <c r="E9" t="s">
        <v>137</v>
      </c>
      <c r="F9" t="s">
        <v>120</v>
      </c>
      <c r="H9" t="s">
        <v>138</v>
      </c>
      <c r="I9" s="9">
        <v>453.86</v>
      </c>
      <c r="J9" s="9"/>
    </row>
    <row r="10" spans="1:10" x14ac:dyDescent="0.45">
      <c r="A10" s="5" t="s">
        <v>89</v>
      </c>
      <c r="B10" t="s">
        <v>139</v>
      </c>
      <c r="C10" s="17">
        <v>46103</v>
      </c>
      <c r="D10" t="s">
        <v>140</v>
      </c>
      <c r="E10" t="s">
        <v>137</v>
      </c>
      <c r="F10" t="s">
        <v>120</v>
      </c>
      <c r="H10" t="s">
        <v>141</v>
      </c>
      <c r="I10" s="9">
        <v>220.75</v>
      </c>
      <c r="J10" s="9"/>
    </row>
    <row r="11" spans="1:10" x14ac:dyDescent="0.45">
      <c r="A11" s="5" t="s">
        <v>89</v>
      </c>
      <c r="B11" t="s">
        <v>142</v>
      </c>
      <c r="C11" s="17">
        <v>46105</v>
      </c>
      <c r="D11" t="s">
        <v>143</v>
      </c>
      <c r="E11" t="s">
        <v>137</v>
      </c>
      <c r="F11" t="s">
        <v>120</v>
      </c>
      <c r="H11" t="s">
        <v>144</v>
      </c>
      <c r="I11" s="9">
        <v>307.94</v>
      </c>
      <c r="J11" s="9"/>
    </row>
    <row r="12" spans="1:10" x14ac:dyDescent="0.45">
      <c r="A12" s="5" t="s">
        <v>89</v>
      </c>
      <c r="B12" t="s">
        <v>145</v>
      </c>
      <c r="C12" s="17">
        <v>46108</v>
      </c>
      <c r="D12" t="s">
        <v>146</v>
      </c>
      <c r="E12" t="s">
        <v>137</v>
      </c>
      <c r="F12" t="s">
        <v>120</v>
      </c>
      <c r="H12" t="s">
        <v>147</v>
      </c>
      <c r="I12" s="9">
        <v>470.74</v>
      </c>
      <c r="J12" s="9"/>
    </row>
    <row r="13" spans="1:10" x14ac:dyDescent="0.45">
      <c r="A13" s="5" t="s">
        <v>91</v>
      </c>
      <c r="B13" t="s">
        <v>142</v>
      </c>
      <c r="C13" s="17">
        <v>46105</v>
      </c>
      <c r="D13" t="s">
        <v>148</v>
      </c>
      <c r="E13" t="s">
        <v>149</v>
      </c>
      <c r="F13" t="s">
        <v>120</v>
      </c>
      <c r="G13" t="s">
        <v>150</v>
      </c>
      <c r="I13" s="9">
        <v>256.45999999999998</v>
      </c>
      <c r="J13" s="9"/>
    </row>
    <row r="14" spans="1:10" x14ac:dyDescent="0.45">
      <c r="A14" s="5" t="s">
        <v>93</v>
      </c>
      <c r="B14" t="s">
        <v>151</v>
      </c>
      <c r="C14" s="17">
        <v>46089</v>
      </c>
      <c r="D14" t="s">
        <v>152</v>
      </c>
      <c r="E14" t="s">
        <v>38</v>
      </c>
      <c r="F14" t="s">
        <v>120</v>
      </c>
      <c r="G14" t="s">
        <v>153</v>
      </c>
      <c r="I14" s="9">
        <v>94.52</v>
      </c>
      <c r="J14" s="9"/>
    </row>
    <row r="15" spans="1:10" x14ac:dyDescent="0.45">
      <c r="A15" s="5" t="s">
        <v>93</v>
      </c>
      <c r="B15" t="s">
        <v>154</v>
      </c>
      <c r="C15" s="17">
        <v>46091</v>
      </c>
      <c r="D15" t="s">
        <v>155</v>
      </c>
      <c r="E15" t="s">
        <v>38</v>
      </c>
      <c r="F15" t="s">
        <v>120</v>
      </c>
      <c r="G15" t="s">
        <v>156</v>
      </c>
      <c r="I15" s="9">
        <v>77.25</v>
      </c>
      <c r="J15" s="9"/>
    </row>
    <row r="16" spans="1:10" x14ac:dyDescent="0.45">
      <c r="A16" s="5" t="s">
        <v>93</v>
      </c>
      <c r="B16" t="s">
        <v>157</v>
      </c>
      <c r="C16" s="17">
        <v>46094</v>
      </c>
      <c r="D16" t="s">
        <v>158</v>
      </c>
      <c r="E16" t="s">
        <v>38</v>
      </c>
      <c r="F16" t="s">
        <v>120</v>
      </c>
      <c r="G16" t="s">
        <v>153</v>
      </c>
      <c r="I16" s="9">
        <v>77.33</v>
      </c>
      <c r="J16" s="9"/>
    </row>
    <row r="17" spans="1:10" x14ac:dyDescent="0.45">
      <c r="A17" s="5" t="s">
        <v>93</v>
      </c>
      <c r="B17" t="s">
        <v>159</v>
      </c>
      <c r="C17" s="17">
        <v>46101</v>
      </c>
      <c r="D17" t="s">
        <v>160</v>
      </c>
      <c r="E17" t="s">
        <v>161</v>
      </c>
      <c r="F17" t="s">
        <v>120</v>
      </c>
      <c r="G17" t="s">
        <v>156</v>
      </c>
      <c r="I17" s="9">
        <v>443.16</v>
      </c>
      <c r="J17" s="9"/>
    </row>
    <row r="18" spans="1:10" x14ac:dyDescent="0.45">
      <c r="A18" s="5" t="s">
        <v>94</v>
      </c>
      <c r="B18" t="s">
        <v>154</v>
      </c>
      <c r="C18" s="17">
        <v>46091</v>
      </c>
      <c r="D18" t="s">
        <v>162</v>
      </c>
      <c r="E18" t="s">
        <v>39</v>
      </c>
      <c r="F18" t="s">
        <v>120</v>
      </c>
      <c r="G18" t="s">
        <v>163</v>
      </c>
      <c r="I18" s="9">
        <v>844.49</v>
      </c>
      <c r="J18" s="9"/>
    </row>
    <row r="19" spans="1:10" x14ac:dyDescent="0.45">
      <c r="A19" s="5" t="s">
        <v>94</v>
      </c>
      <c r="B19" t="s">
        <v>164</v>
      </c>
      <c r="C19" s="17">
        <v>46096</v>
      </c>
      <c r="D19" t="s">
        <v>165</v>
      </c>
      <c r="E19" t="s">
        <v>39</v>
      </c>
      <c r="F19" t="s">
        <v>120</v>
      </c>
      <c r="G19" t="s">
        <v>163</v>
      </c>
      <c r="I19" s="9">
        <v>873.61</v>
      </c>
      <c r="J19" s="9"/>
    </row>
    <row r="20" spans="1:10" x14ac:dyDescent="0.45">
      <c r="A20" s="5" t="s">
        <v>94</v>
      </c>
      <c r="B20" t="s">
        <v>166</v>
      </c>
      <c r="C20" s="17">
        <v>46102</v>
      </c>
      <c r="D20" t="s">
        <v>167</v>
      </c>
      <c r="E20" t="s">
        <v>39</v>
      </c>
      <c r="F20" t="s">
        <v>120</v>
      </c>
      <c r="G20" t="s">
        <v>168</v>
      </c>
      <c r="I20" s="9">
        <v>885.01</v>
      </c>
      <c r="J20" s="9"/>
    </row>
    <row r="21" spans="1:10" x14ac:dyDescent="0.45">
      <c r="A21" s="5" t="s">
        <v>97</v>
      </c>
      <c r="B21" t="s">
        <v>157</v>
      </c>
      <c r="C21" s="17">
        <v>46094</v>
      </c>
      <c r="D21" t="s">
        <v>169</v>
      </c>
      <c r="E21" t="s">
        <v>98</v>
      </c>
      <c r="F21" t="s">
        <v>120</v>
      </c>
      <c r="G21" t="s">
        <v>170</v>
      </c>
      <c r="I21" s="9">
        <v>2011.88</v>
      </c>
      <c r="J21" s="9"/>
    </row>
    <row r="22" spans="1:10" x14ac:dyDescent="0.45">
      <c r="A22" s="5" t="s">
        <v>97</v>
      </c>
      <c r="B22" t="s">
        <v>164</v>
      </c>
      <c r="C22" s="17">
        <v>46096</v>
      </c>
      <c r="D22" t="s">
        <v>171</v>
      </c>
      <c r="E22" t="s">
        <v>98</v>
      </c>
      <c r="F22" t="s">
        <v>120</v>
      </c>
      <c r="G22" t="s">
        <v>170</v>
      </c>
      <c r="I22" s="9">
        <v>1543.66</v>
      </c>
      <c r="J22" s="9"/>
    </row>
    <row r="23" spans="1:10" x14ac:dyDescent="0.45">
      <c r="A23" s="5" t="s">
        <v>97</v>
      </c>
      <c r="B23" t="s">
        <v>172</v>
      </c>
      <c r="C23" s="17">
        <v>46109</v>
      </c>
      <c r="D23" t="s">
        <v>173</v>
      </c>
      <c r="E23" t="s">
        <v>98</v>
      </c>
      <c r="F23" t="s">
        <v>120</v>
      </c>
      <c r="G23" t="s">
        <v>174</v>
      </c>
      <c r="I23" s="9">
        <v>1639.32</v>
      </c>
      <c r="J23" s="9"/>
    </row>
    <row r="24" spans="1:10" x14ac:dyDescent="0.45">
      <c r="A24" s="5" t="s">
        <v>99</v>
      </c>
      <c r="B24" t="s">
        <v>175</v>
      </c>
      <c r="C24" s="17">
        <v>46112</v>
      </c>
      <c r="D24" t="s">
        <v>176</v>
      </c>
      <c r="E24" t="s">
        <v>177</v>
      </c>
      <c r="F24" t="s">
        <v>120</v>
      </c>
      <c r="I24" s="9">
        <v>10028.02</v>
      </c>
      <c r="J24" s="9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1"/>
  <sheetViews>
    <sheetView workbookViewId="0"/>
  </sheetViews>
  <sheetFormatPr defaultRowHeight="14.25" x14ac:dyDescent="0.45"/>
  <cols>
    <col min="1" max="2" width="22" customWidth="1"/>
    <col min="3" max="3" width="13" customWidth="1"/>
    <col min="4" max="5" width="12" customWidth="1"/>
    <col min="6" max="6" width="10" customWidth="1"/>
    <col min="7" max="9" width="12" customWidth="1"/>
  </cols>
  <sheetData>
    <row r="1" spans="1:9" x14ac:dyDescent="0.45">
      <c r="A1" s="8" t="s">
        <v>115</v>
      </c>
      <c r="B1" s="8" t="s">
        <v>71</v>
      </c>
      <c r="C1" s="8" t="s">
        <v>178</v>
      </c>
      <c r="D1" s="8" t="s">
        <v>179</v>
      </c>
      <c r="E1" s="8" t="s">
        <v>180</v>
      </c>
      <c r="F1" s="8" t="s">
        <v>181</v>
      </c>
      <c r="G1" s="8" t="s">
        <v>74</v>
      </c>
      <c r="H1" s="8" t="s">
        <v>182</v>
      </c>
      <c r="I1" s="8" t="s">
        <v>183</v>
      </c>
    </row>
    <row r="2" spans="1:9" x14ac:dyDescent="0.45">
      <c r="A2" t="s">
        <v>184</v>
      </c>
      <c r="B2" t="s">
        <v>34</v>
      </c>
      <c r="C2" t="s">
        <v>121</v>
      </c>
      <c r="D2">
        <v>80</v>
      </c>
      <c r="E2">
        <v>0</v>
      </c>
      <c r="F2" s="9">
        <v>39.299999999999997</v>
      </c>
      <c r="G2" s="9">
        <v>3144</v>
      </c>
      <c r="H2" s="9">
        <v>848.88</v>
      </c>
      <c r="I2" s="9">
        <v>3992.88</v>
      </c>
    </row>
    <row r="3" spans="1:9" x14ac:dyDescent="0.45">
      <c r="A3" t="s">
        <v>185</v>
      </c>
      <c r="B3" t="s">
        <v>31</v>
      </c>
      <c r="C3" t="s">
        <v>121</v>
      </c>
      <c r="D3">
        <v>80</v>
      </c>
      <c r="E3">
        <v>0</v>
      </c>
      <c r="F3" s="9">
        <v>31.97</v>
      </c>
      <c r="G3" s="9">
        <v>2557.6</v>
      </c>
      <c r="H3" s="9">
        <v>690.55</v>
      </c>
      <c r="I3" s="9">
        <v>3248.15</v>
      </c>
    </row>
    <row r="4" spans="1:9" x14ac:dyDescent="0.45">
      <c r="A4" t="s">
        <v>186</v>
      </c>
      <c r="B4" t="s">
        <v>34</v>
      </c>
      <c r="C4" t="s">
        <v>121</v>
      </c>
      <c r="D4">
        <v>60</v>
      </c>
      <c r="E4">
        <v>0</v>
      </c>
      <c r="F4" s="9">
        <v>38.54</v>
      </c>
      <c r="G4" s="9">
        <v>2312.4</v>
      </c>
      <c r="H4" s="9">
        <v>624.35</v>
      </c>
      <c r="I4" s="9">
        <v>2936.75</v>
      </c>
    </row>
    <row r="5" spans="1:9" x14ac:dyDescent="0.45">
      <c r="A5" t="s">
        <v>138</v>
      </c>
      <c r="B5" t="s">
        <v>33</v>
      </c>
      <c r="C5" t="s">
        <v>121</v>
      </c>
      <c r="D5">
        <v>80</v>
      </c>
      <c r="E5">
        <v>1.5</v>
      </c>
      <c r="F5" s="9">
        <v>28.8</v>
      </c>
      <c r="G5" s="9">
        <v>2368.8000000000002</v>
      </c>
      <c r="H5" s="9">
        <v>592.20000000000005</v>
      </c>
      <c r="I5" s="9">
        <v>2961</v>
      </c>
    </row>
    <row r="6" spans="1:9" x14ac:dyDescent="0.45">
      <c r="A6" t="s">
        <v>187</v>
      </c>
      <c r="B6" t="s">
        <v>32</v>
      </c>
      <c r="C6" t="s">
        <v>121</v>
      </c>
      <c r="D6">
        <v>72</v>
      </c>
      <c r="E6">
        <v>1.5</v>
      </c>
      <c r="F6" s="9">
        <v>35.9</v>
      </c>
      <c r="G6" s="9">
        <v>2665.58</v>
      </c>
      <c r="H6" s="9">
        <v>719.71</v>
      </c>
      <c r="I6" s="9">
        <v>3385.29</v>
      </c>
    </row>
    <row r="7" spans="1:9" x14ac:dyDescent="0.45">
      <c r="A7" t="s">
        <v>144</v>
      </c>
      <c r="B7" t="s">
        <v>31</v>
      </c>
      <c r="C7" t="s">
        <v>121</v>
      </c>
      <c r="D7">
        <v>60</v>
      </c>
      <c r="E7">
        <v>0</v>
      </c>
      <c r="F7" s="9">
        <v>34.36</v>
      </c>
      <c r="G7" s="9">
        <v>2061.6</v>
      </c>
      <c r="H7" s="9">
        <v>556.63</v>
      </c>
      <c r="I7" s="9">
        <v>2618.23</v>
      </c>
    </row>
    <row r="8" spans="1:9" x14ac:dyDescent="0.45">
      <c r="A8" t="s">
        <v>188</v>
      </c>
      <c r="B8" t="s">
        <v>31</v>
      </c>
      <c r="C8" t="s">
        <v>121</v>
      </c>
      <c r="D8">
        <v>76</v>
      </c>
      <c r="E8">
        <v>1.5</v>
      </c>
      <c r="F8" s="9">
        <v>34.06</v>
      </c>
      <c r="G8" s="9">
        <v>2665.2</v>
      </c>
      <c r="H8" s="9">
        <v>719.6</v>
      </c>
      <c r="I8" s="9">
        <v>3384.8</v>
      </c>
    </row>
    <row r="9" spans="1:9" x14ac:dyDescent="0.45">
      <c r="A9" t="s">
        <v>189</v>
      </c>
      <c r="B9" t="s">
        <v>34</v>
      </c>
      <c r="C9" t="s">
        <v>121</v>
      </c>
      <c r="D9">
        <v>60</v>
      </c>
      <c r="E9">
        <v>2</v>
      </c>
      <c r="F9" s="9">
        <v>33.729999999999997</v>
      </c>
      <c r="G9" s="9">
        <v>2124.9899999999998</v>
      </c>
      <c r="H9" s="9">
        <v>573.75</v>
      </c>
      <c r="I9" s="9">
        <v>2698.74</v>
      </c>
    </row>
    <row r="10" spans="1:9" x14ac:dyDescent="0.45">
      <c r="A10" t="s">
        <v>190</v>
      </c>
      <c r="B10" t="s">
        <v>32</v>
      </c>
      <c r="C10" t="s">
        <v>121</v>
      </c>
      <c r="D10">
        <v>72</v>
      </c>
      <c r="E10">
        <v>1.5</v>
      </c>
      <c r="F10" s="9">
        <v>33.86</v>
      </c>
      <c r="G10" s="9">
        <v>2514.11</v>
      </c>
      <c r="H10" s="9">
        <v>678.81</v>
      </c>
      <c r="I10" s="9">
        <v>3192.92</v>
      </c>
    </row>
    <row r="11" spans="1:9" x14ac:dyDescent="0.45">
      <c r="A11" t="s">
        <v>191</v>
      </c>
      <c r="B11" t="s">
        <v>34</v>
      </c>
      <c r="C11" t="s">
        <v>121</v>
      </c>
      <c r="D11">
        <v>60</v>
      </c>
      <c r="E11">
        <v>2</v>
      </c>
      <c r="F11" s="9">
        <v>36.76</v>
      </c>
      <c r="G11" s="9">
        <v>2315.88</v>
      </c>
      <c r="H11" s="9">
        <v>625.29</v>
      </c>
      <c r="I11" s="9">
        <v>2941.17</v>
      </c>
    </row>
    <row r="12" spans="1:9" x14ac:dyDescent="0.45">
      <c r="A12" t="s">
        <v>192</v>
      </c>
      <c r="B12" t="s">
        <v>32</v>
      </c>
      <c r="C12" t="s">
        <v>121</v>
      </c>
      <c r="D12">
        <v>60</v>
      </c>
      <c r="E12">
        <v>3.5</v>
      </c>
      <c r="F12" s="9">
        <v>33.450000000000003</v>
      </c>
      <c r="G12" s="9">
        <v>2182.61</v>
      </c>
      <c r="H12" s="9">
        <v>589.29999999999995</v>
      </c>
      <c r="I12" s="9">
        <v>2771.91</v>
      </c>
    </row>
    <row r="13" spans="1:9" x14ac:dyDescent="0.45">
      <c r="A13" t="s">
        <v>147</v>
      </c>
      <c r="B13" t="s">
        <v>31</v>
      </c>
      <c r="C13" t="s">
        <v>121</v>
      </c>
      <c r="D13">
        <v>60</v>
      </c>
      <c r="E13">
        <v>0</v>
      </c>
      <c r="F13" s="9">
        <v>33.24</v>
      </c>
      <c r="G13" s="9">
        <v>1994.4</v>
      </c>
      <c r="H13" s="9">
        <v>538.49</v>
      </c>
      <c r="I13" s="9">
        <v>2532.89</v>
      </c>
    </row>
    <row r="14" spans="1:9" x14ac:dyDescent="0.45">
      <c r="A14" t="s">
        <v>193</v>
      </c>
      <c r="B14" t="s">
        <v>33</v>
      </c>
      <c r="C14" t="s">
        <v>121</v>
      </c>
      <c r="D14">
        <v>40</v>
      </c>
      <c r="E14">
        <v>0</v>
      </c>
      <c r="F14" s="9">
        <v>30.8</v>
      </c>
      <c r="G14" s="9">
        <v>1232</v>
      </c>
      <c r="H14" s="9">
        <v>308</v>
      </c>
      <c r="I14" s="9">
        <v>1540</v>
      </c>
    </row>
    <row r="15" spans="1:9" x14ac:dyDescent="0.45">
      <c r="A15" t="s">
        <v>194</v>
      </c>
      <c r="B15" t="s">
        <v>32</v>
      </c>
      <c r="C15" t="s">
        <v>121</v>
      </c>
      <c r="D15">
        <v>40</v>
      </c>
      <c r="E15">
        <v>1.5</v>
      </c>
      <c r="F15" s="9">
        <v>33.94</v>
      </c>
      <c r="G15" s="9">
        <v>1433.97</v>
      </c>
      <c r="H15" s="9">
        <v>387.17</v>
      </c>
      <c r="I15" s="9">
        <v>1821.14</v>
      </c>
    </row>
    <row r="16" spans="1:9" x14ac:dyDescent="0.45">
      <c r="A16" t="s">
        <v>141</v>
      </c>
      <c r="B16" t="s">
        <v>35</v>
      </c>
      <c r="C16" t="s">
        <v>121</v>
      </c>
      <c r="D16">
        <v>40</v>
      </c>
      <c r="E16">
        <v>0</v>
      </c>
      <c r="F16" s="9">
        <v>50.31</v>
      </c>
      <c r="G16" s="9">
        <v>2012.4</v>
      </c>
      <c r="H16" s="9">
        <v>583.6</v>
      </c>
      <c r="I16" s="9">
        <v>2596</v>
      </c>
    </row>
    <row r="17" spans="1:9" x14ac:dyDescent="0.45">
      <c r="A17" t="s">
        <v>184</v>
      </c>
      <c r="B17" t="s">
        <v>34</v>
      </c>
      <c r="C17" t="s">
        <v>117</v>
      </c>
      <c r="D17">
        <v>76</v>
      </c>
      <c r="E17">
        <v>0</v>
      </c>
      <c r="F17" s="9">
        <v>39.299999999999997</v>
      </c>
      <c r="G17" s="9">
        <v>2986.8</v>
      </c>
      <c r="H17" s="9">
        <v>806.44</v>
      </c>
      <c r="I17" s="9">
        <v>3793.24</v>
      </c>
    </row>
    <row r="18" spans="1:9" x14ac:dyDescent="0.45">
      <c r="A18" t="s">
        <v>185</v>
      </c>
      <c r="B18" t="s">
        <v>31</v>
      </c>
      <c r="C18" t="s">
        <v>117</v>
      </c>
      <c r="D18">
        <v>76</v>
      </c>
      <c r="E18">
        <v>0</v>
      </c>
      <c r="F18" s="9">
        <v>31.97</v>
      </c>
      <c r="G18" s="9">
        <v>2429.7199999999998</v>
      </c>
      <c r="H18" s="9">
        <v>656.02</v>
      </c>
      <c r="I18" s="9">
        <v>3085.74</v>
      </c>
    </row>
    <row r="19" spans="1:9" x14ac:dyDescent="0.45">
      <c r="A19" t="s">
        <v>186</v>
      </c>
      <c r="B19" t="s">
        <v>34</v>
      </c>
      <c r="C19" t="s">
        <v>117</v>
      </c>
      <c r="D19">
        <v>60</v>
      </c>
      <c r="E19">
        <v>0</v>
      </c>
      <c r="F19" s="9">
        <v>38.54</v>
      </c>
      <c r="G19" s="9">
        <v>2312.4</v>
      </c>
      <c r="H19" s="9">
        <v>624.35</v>
      </c>
      <c r="I19" s="9">
        <v>2936.75</v>
      </c>
    </row>
    <row r="20" spans="1:9" x14ac:dyDescent="0.45">
      <c r="A20" t="s">
        <v>138</v>
      </c>
      <c r="B20" t="s">
        <v>33</v>
      </c>
      <c r="C20" t="s">
        <v>117</v>
      </c>
      <c r="D20">
        <v>80</v>
      </c>
      <c r="E20">
        <v>0</v>
      </c>
      <c r="F20" s="9">
        <v>28.8</v>
      </c>
      <c r="G20" s="9">
        <v>2304</v>
      </c>
      <c r="H20" s="9">
        <v>576</v>
      </c>
      <c r="I20" s="9">
        <v>2880</v>
      </c>
    </row>
    <row r="21" spans="1:9" x14ac:dyDescent="0.45">
      <c r="A21" t="s">
        <v>187</v>
      </c>
      <c r="B21" t="s">
        <v>32</v>
      </c>
      <c r="C21" t="s">
        <v>117</v>
      </c>
      <c r="D21">
        <v>80</v>
      </c>
      <c r="E21">
        <v>0</v>
      </c>
      <c r="F21" s="9">
        <v>35.9</v>
      </c>
      <c r="G21" s="9">
        <v>2872</v>
      </c>
      <c r="H21" s="9">
        <v>775.44</v>
      </c>
      <c r="I21" s="9">
        <v>3647.44</v>
      </c>
    </row>
    <row r="22" spans="1:9" x14ac:dyDescent="0.45">
      <c r="A22" t="s">
        <v>144</v>
      </c>
      <c r="B22" t="s">
        <v>31</v>
      </c>
      <c r="C22" t="s">
        <v>117</v>
      </c>
      <c r="D22">
        <v>60</v>
      </c>
      <c r="E22">
        <v>3.5</v>
      </c>
      <c r="F22" s="9">
        <v>34.36</v>
      </c>
      <c r="G22" s="9">
        <v>2241.9899999999998</v>
      </c>
      <c r="H22" s="9">
        <v>605.34</v>
      </c>
      <c r="I22" s="9">
        <v>2847.33</v>
      </c>
    </row>
    <row r="23" spans="1:9" x14ac:dyDescent="0.45">
      <c r="A23" t="s">
        <v>188</v>
      </c>
      <c r="B23" t="s">
        <v>31</v>
      </c>
      <c r="C23" t="s">
        <v>117</v>
      </c>
      <c r="D23">
        <v>80</v>
      </c>
      <c r="E23">
        <v>3.5</v>
      </c>
      <c r="F23" s="9">
        <v>34.06</v>
      </c>
      <c r="G23" s="9">
        <v>2903.62</v>
      </c>
      <c r="H23" s="9">
        <v>783.98</v>
      </c>
      <c r="I23" s="9">
        <v>3687.6</v>
      </c>
    </row>
    <row r="24" spans="1:9" x14ac:dyDescent="0.45">
      <c r="A24" t="s">
        <v>189</v>
      </c>
      <c r="B24" t="s">
        <v>34</v>
      </c>
      <c r="C24" t="s">
        <v>117</v>
      </c>
      <c r="D24">
        <v>60</v>
      </c>
      <c r="E24">
        <v>0</v>
      </c>
      <c r="F24" s="9">
        <v>33.729999999999997</v>
      </c>
      <c r="G24" s="9">
        <v>2023.8</v>
      </c>
      <c r="H24" s="9">
        <v>546.42999999999995</v>
      </c>
      <c r="I24" s="9">
        <v>2570.23</v>
      </c>
    </row>
    <row r="25" spans="1:9" x14ac:dyDescent="0.45">
      <c r="A25" t="s">
        <v>190</v>
      </c>
      <c r="B25" t="s">
        <v>32</v>
      </c>
      <c r="C25" t="s">
        <v>117</v>
      </c>
      <c r="D25">
        <v>80</v>
      </c>
      <c r="E25">
        <v>1.5</v>
      </c>
      <c r="F25" s="9">
        <v>33.86</v>
      </c>
      <c r="G25" s="9">
        <v>2784.99</v>
      </c>
      <c r="H25" s="9">
        <v>751.95</v>
      </c>
      <c r="I25" s="9">
        <v>3536.94</v>
      </c>
    </row>
    <row r="26" spans="1:9" x14ac:dyDescent="0.45">
      <c r="A26" t="s">
        <v>191</v>
      </c>
      <c r="B26" t="s">
        <v>34</v>
      </c>
      <c r="C26" t="s">
        <v>117</v>
      </c>
      <c r="D26">
        <v>60</v>
      </c>
      <c r="E26">
        <v>1.5</v>
      </c>
      <c r="F26" s="9">
        <v>36.76</v>
      </c>
      <c r="G26" s="9">
        <v>2288.31</v>
      </c>
      <c r="H26" s="9">
        <v>617.84</v>
      </c>
      <c r="I26" s="9">
        <v>2906.15</v>
      </c>
    </row>
    <row r="27" spans="1:9" x14ac:dyDescent="0.45">
      <c r="A27" t="s">
        <v>192</v>
      </c>
      <c r="B27" t="s">
        <v>32</v>
      </c>
      <c r="C27" t="s">
        <v>117</v>
      </c>
      <c r="D27">
        <v>60</v>
      </c>
      <c r="E27">
        <v>2</v>
      </c>
      <c r="F27" s="9">
        <v>33.450000000000003</v>
      </c>
      <c r="G27" s="9">
        <v>2107.35</v>
      </c>
      <c r="H27" s="9">
        <v>568.98</v>
      </c>
      <c r="I27" s="9">
        <v>2676.33</v>
      </c>
    </row>
    <row r="28" spans="1:9" x14ac:dyDescent="0.45">
      <c r="A28" t="s">
        <v>147</v>
      </c>
      <c r="B28" t="s">
        <v>31</v>
      </c>
      <c r="C28" t="s">
        <v>117</v>
      </c>
      <c r="D28">
        <v>60</v>
      </c>
      <c r="E28">
        <v>0</v>
      </c>
      <c r="F28" s="9">
        <v>33.24</v>
      </c>
      <c r="G28" s="9">
        <v>1994.4</v>
      </c>
      <c r="H28" s="9">
        <v>538.49</v>
      </c>
      <c r="I28" s="9">
        <v>2532.89</v>
      </c>
    </row>
    <row r="29" spans="1:9" x14ac:dyDescent="0.45">
      <c r="A29" t="s">
        <v>193</v>
      </c>
      <c r="B29" t="s">
        <v>33</v>
      </c>
      <c r="C29" t="s">
        <v>117</v>
      </c>
      <c r="D29">
        <v>40</v>
      </c>
      <c r="E29">
        <v>2</v>
      </c>
      <c r="F29" s="9">
        <v>30.8</v>
      </c>
      <c r="G29" s="9">
        <v>1324.4</v>
      </c>
      <c r="H29" s="9">
        <v>331.1</v>
      </c>
      <c r="I29" s="9">
        <v>1655.5</v>
      </c>
    </row>
    <row r="30" spans="1:9" x14ac:dyDescent="0.45">
      <c r="A30" t="s">
        <v>194</v>
      </c>
      <c r="B30" t="s">
        <v>32</v>
      </c>
      <c r="C30" t="s">
        <v>117</v>
      </c>
      <c r="D30">
        <v>40</v>
      </c>
      <c r="E30">
        <v>0</v>
      </c>
      <c r="F30" s="9">
        <v>33.94</v>
      </c>
      <c r="G30" s="9">
        <v>1357.6</v>
      </c>
      <c r="H30" s="9">
        <v>366.55</v>
      </c>
      <c r="I30" s="9">
        <v>1724.15</v>
      </c>
    </row>
    <row r="31" spans="1:9" x14ac:dyDescent="0.45">
      <c r="A31" t="s">
        <v>141</v>
      </c>
      <c r="B31" t="s">
        <v>35</v>
      </c>
      <c r="C31" t="s">
        <v>117</v>
      </c>
      <c r="D31">
        <v>40</v>
      </c>
      <c r="E31">
        <v>0</v>
      </c>
      <c r="F31" s="9">
        <v>50.31</v>
      </c>
      <c r="G31" s="9">
        <v>2012.4</v>
      </c>
      <c r="H31" s="9">
        <v>583.6</v>
      </c>
      <c r="I31" s="9">
        <v>2596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Monthly steps</vt:lpstr>
      <vt:lpstr>Invoice</vt:lpstr>
      <vt:lpstr>Periods</vt:lpstr>
      <vt:lpstr>Labor by position</vt:lpstr>
      <vt:lpstr>Expenses</vt:lpstr>
      <vt:lpstr>PriorMonths</vt:lpstr>
      <vt:lpstr>GL</vt:lpstr>
      <vt:lpstr>Hours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Manual invoice book - before (demo, synthetic data)</dc:title>
  <dc:creator>Demo</dc:creator>
  <cp:lastModifiedBy>Demo</cp:lastModifiedBy>
  <dcterms:created xsi:type="dcterms:W3CDTF">2026-04-10T00:00:00Z</dcterms:created>
  <dcterms:modified xsi:type="dcterms:W3CDTF">2026-04-10T00:00:00Z</dcterms:modified>
</cp:coreProperties>
</file>